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19020" windowHeight="11895" activeTab="0"/>
  </bookViews>
  <sheets>
    <sheet name="March 2022 BS" sheetId="1" r:id="rId1"/>
    <sheet name="March 2022 P&amp;L YTD" sheetId="2" r:id="rId2"/>
    <sheet name="March 2022 YTD" sheetId="3" r:id="rId3"/>
  </sheets>
  <definedNames>
    <definedName name="_xlnm.Print_Area" localSheetId="0">'March 2022 BS'!$A$1:$B$53</definedName>
  </definedNames>
  <calcPr calcId="162913"/>
</workbook>
</file>

<file path=xl/sharedStrings.xml><?xml version="1.0" encoding="utf-8"?>
<sst xmlns="http://schemas.openxmlformats.org/spreadsheetml/2006/main" count="280" uniqueCount="239">
  <si>
    <t>Balance Sheet</t>
  </si>
  <si>
    <t>Total</t>
  </si>
  <si>
    <t>ASSETS</t>
  </si>
  <si>
    <t xml:space="preserve">   Current Assets</t>
  </si>
  <si>
    <t xml:space="preserve">      Bank Accounts</t>
  </si>
  <si>
    <t xml:space="preserve">         Cash on Hand</t>
  </si>
  <si>
    <t xml:space="preserve">         Wells Fargo Business Checking</t>
  </si>
  <si>
    <t xml:space="preserve">         Wells Fargo Business Savings</t>
  </si>
  <si>
    <t xml:space="preserve">      Total Bank Accounts</t>
  </si>
  <si>
    <t xml:space="preserve">      Other current assets</t>
  </si>
  <si>
    <t xml:space="preserve">         Accounts Receivables</t>
  </si>
  <si>
    <t xml:space="preserve">         Cash Deposit Offset</t>
  </si>
  <si>
    <t xml:space="preserve">         Inventory</t>
  </si>
  <si>
    <t xml:space="preserve">      Total Other current assets</t>
  </si>
  <si>
    <t xml:space="preserve">   Total Current Assets</t>
  </si>
  <si>
    <t xml:space="preserve">   Fixed Assets</t>
  </si>
  <si>
    <t xml:space="preserve">      Accumulated Depreciation</t>
  </si>
  <si>
    <t xml:space="preserve">      Computer Equipment &amp; Software</t>
  </si>
  <si>
    <t xml:space="preserve">      Furniture &amp; Fixtures</t>
  </si>
  <si>
    <t xml:space="preserve">      Leasehold Improvements</t>
  </si>
  <si>
    <t xml:space="preserve">   Total Fixed Assets</t>
  </si>
  <si>
    <t xml:space="preserve">   Other Assets</t>
  </si>
  <si>
    <t xml:space="preserve">      Accumulated Amortization</t>
  </si>
  <si>
    <t xml:space="preserve">      Security Deposit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</si>
  <si>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</si>
  <si>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</si>
  <si>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</si>
  <si>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</si>
  <si>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</si>
  <si>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Credit Cards</t>
  </si>
  <si>
    <t xml:space="preserve">            American Express</t>
  </si>
  <si>
    <t xml:space="preserve">            Wells Fargo</t>
  </si>
  <si>
    <t xml:space="preserve">         Total Credit Cards</t>
  </si>
  <si>
    <t xml:space="preserve">         Other Current Liabilities</t>
  </si>
  <si>
    <t xml:space="preserve">            Gift Certificates</t>
  </si>
  <si>
    <t xml:space="preserve">            Payroll Clearing</t>
  </si>
  <si>
    <t xml:space="preserve">            Sales tax payable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</si>
  <si>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</si>
  <si>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</si>
  <si>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</si>
  <si>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Total Long-Term Liabilities</t>
  </si>
  <si>
    <t xml:space="preserve">   Total Liabilities</t>
  </si>
  <si>
    <t xml:space="preserve">   Equity</t>
  </si>
  <si>
    <t xml:space="preserve">      Distributions</t>
  </si>
  <si>
    <t xml:space="preserve">      Owner's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</si>
  <si>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</si>
  <si>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</si>
  <si>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</si>
  <si>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</si>
  <si>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Profit &amp; Loss</t>
  </si>
  <si>
    <t>% of Income</t>
  </si>
  <si>
    <t>Income</t>
  </si>
  <si>
    <t xml:space="preserve">   Retail Sales</t>
  </si>
  <si>
    <t xml:space="preserve">   Service</t>
  </si>
  <si>
    <t xml:space="preserve">      Employee</t>
  </si>
  <si>
    <t xml:space="preserve">      Hair Care</t>
  </si>
  <si>
    <t xml:space="preserve">      Hair Care - Chemical</t>
  </si>
  <si>
    <t xml:space="preserve">      Makeup</t>
  </si>
  <si>
    <t xml:space="preserve">      Multiple Service</t>
  </si>
  <si>
    <t xml:space="preserve">      Skin Care</t>
  </si>
  <si>
    <t xml:space="preserve">      Waxing</t>
  </si>
  <si>
    <t xml:space="preserve">   Total Service</t>
  </si>
  <si>
    <t>Total Income</t>
  </si>
  <si>
    <t>Cost of Goods Sold</t>
  </si>
  <si>
    <t xml:space="preserve">   Cost of Retail</t>
  </si>
  <si>
    <t xml:space="preserve">      Retail Commission</t>
  </si>
  <si>
    <t xml:space="preserve">      Retail Product</t>
  </si>
  <si>
    <t xml:space="preserve">      Retail Shipping</t>
  </si>
  <si>
    <t xml:space="preserve">   Total Cost of Retail</t>
  </si>
  <si>
    <t xml:space="preserve">   Cost of Service</t>
  </si>
  <si>
    <t xml:space="preserve">      Back Bar</t>
  </si>
  <si>
    <t xml:space="preserve">      Technical Payroll</t>
  </si>
  <si>
    <t xml:space="preserve">      Technical Payroll Taxes</t>
  </si>
  <si>
    <t xml:space="preserve">      Workman's Comp</t>
  </si>
  <si>
    <t xml:space="preserve">   Total Cost of Service</t>
  </si>
  <si>
    <t>Total Cost of Goods Sold</t>
  </si>
  <si>
    <t>Gross Profit</t>
  </si>
  <si>
    <t>Expenses</t>
  </si>
  <si>
    <t xml:space="preserve">   Advertising &amp; Promotion</t>
  </si>
  <si>
    <t xml:space="preserve">      Advertising</t>
  </si>
  <si>
    <t xml:space="preserve">      Customer Promotion</t>
  </si>
  <si>
    <t xml:space="preserve">      Printing &amp; Reproduction</t>
  </si>
  <si>
    <t xml:space="preserve">      Pure Privilege</t>
  </si>
  <si>
    <t xml:space="preserve">      Testers</t>
  </si>
  <si>
    <t xml:space="preserve">   Total Advertising &amp; Promotion</t>
  </si>
  <si>
    <t xml:space="preserve">   Amortization Expense</t>
  </si>
  <si>
    <t xml:space="preserve">   Bank Service Charges</t>
  </si>
  <si>
    <t xml:space="preserve">   Credit Card Merchant Fees</t>
  </si>
  <si>
    <t xml:space="preserve">   Depreciation Expense</t>
  </si>
  <si>
    <t xml:space="preserve">   Donations</t>
  </si>
  <si>
    <t xml:space="preserve">   Dues &amp; Subscriptions</t>
  </si>
  <si>
    <t xml:space="preserve">   Employee Promotions</t>
  </si>
  <si>
    <t xml:space="preserve">   Insurance</t>
  </si>
  <si>
    <t xml:space="preserve">      Liability</t>
  </si>
  <si>
    <t xml:space="preserve">   Total Insurance</t>
  </si>
  <si>
    <t xml:space="preserve">   Interest Expense</t>
  </si>
  <si>
    <t xml:space="preserve">      Finance Charge</t>
  </si>
  <si>
    <t xml:space="preserve">      Loan Interest</t>
  </si>
  <si>
    <t xml:space="preserve">   Total Interest Expense</t>
  </si>
  <si>
    <t xml:space="preserve">   Inventory Adjustments</t>
  </si>
  <si>
    <t xml:space="preserve">   Lease Expense - Equipment</t>
  </si>
  <si>
    <t xml:space="preserve">   License Expense</t>
  </si>
  <si>
    <t xml:space="preserve">   Office Supplies</t>
  </si>
  <si>
    <t xml:space="preserve">   Payroll - Guest Services</t>
  </si>
  <si>
    <t xml:space="preserve">   Payroll - Management</t>
  </si>
  <si>
    <t xml:space="preserve">   Payroll - Owner</t>
  </si>
  <si>
    <t xml:space="preserve">   Payroll Processing Fees</t>
  </si>
  <si>
    <t xml:space="preserve">   Payroll Taxes - Non Technical</t>
  </si>
  <si>
    <t xml:space="preserve">   Postage &amp; Delivery</t>
  </si>
  <si>
    <t xml:space="preserve">   Professional Fees</t>
  </si>
  <si>
    <t xml:space="preserve">      Accounting</t>
  </si>
  <si>
    <t xml:space="preserve">      Legal</t>
  </si>
  <si>
    <t xml:space="preserve">   Total Professional Fees</t>
  </si>
  <si>
    <t xml:space="preserve">   Rent</t>
  </si>
  <si>
    <t xml:space="preserve">   Repair &amp; Maintenance</t>
  </si>
  <si>
    <t xml:space="preserve">      Building</t>
  </si>
  <si>
    <t xml:space="preserve">      Computer</t>
  </si>
  <si>
    <t xml:space="preserve">      Equipment</t>
  </si>
  <si>
    <t xml:space="preserve">   Total Repair &amp; Maintenance</t>
  </si>
  <si>
    <t xml:space="preserve">   Salon &amp; Spa Supplies</t>
  </si>
  <si>
    <t xml:space="preserve">   Salon Biz</t>
  </si>
  <si>
    <t xml:space="preserve">   Technical Education</t>
  </si>
  <si>
    <t xml:space="preserve">   Telephone</t>
  </si>
  <si>
    <t xml:space="preserve">   Travel &amp; Entertainment</t>
  </si>
  <si>
    <t xml:space="preserve">      Entertainment</t>
  </si>
  <si>
    <t xml:space="preserve">      Meals</t>
  </si>
  <si>
    <t xml:space="preserve">      Travel</t>
  </si>
  <si>
    <t xml:space="preserve">   Total Travel &amp; Entertainment</t>
  </si>
  <si>
    <t xml:space="preserve">   Utilities</t>
  </si>
  <si>
    <t>Total Expenses</t>
  </si>
  <si>
    <t>Net Operating Income</t>
  </si>
  <si>
    <t>Other Income</t>
  </si>
  <si>
    <t xml:space="preserve">   Interest Earned</t>
  </si>
  <si>
    <t>Total Other Income</t>
  </si>
  <si>
    <t>Net Other Income</t>
  </si>
  <si>
    <t>Net Income</t>
  </si>
  <si>
    <t xml:space="preserve">         Notes Payable</t>
  </si>
  <si>
    <t>Sample Salon</t>
  </si>
  <si>
    <t>Salon Actual $</t>
  </si>
  <si>
    <t>Difference $</t>
  </si>
  <si>
    <t>Total Sales</t>
  </si>
  <si>
    <t>Sales</t>
  </si>
  <si>
    <t>Net Service Revenue</t>
  </si>
  <si>
    <t>Net Expired Gift Certificate Revenue</t>
  </si>
  <si>
    <t>Net Retail Revenue</t>
  </si>
  <si>
    <t xml:space="preserve">Total Sales </t>
  </si>
  <si>
    <t>Cost of Sales/</t>
  </si>
  <si>
    <t>Cost of Sales - Retail</t>
  </si>
  <si>
    <t>Variable Expenses</t>
  </si>
  <si>
    <t>Products - retail</t>
  </si>
  <si>
    <t>of retail sales</t>
  </si>
  <si>
    <t>Inventory Adjustments</t>
  </si>
  <si>
    <t>Retail Bonus - sales support</t>
  </si>
  <si>
    <t xml:space="preserve">of retail sales </t>
  </si>
  <si>
    <t>Retail Commission - service providers</t>
  </si>
  <si>
    <t>Shipping - retail</t>
  </si>
  <si>
    <t>Cost of Sales - retail</t>
  </si>
  <si>
    <t>Cost of Sales - Service</t>
  </si>
  <si>
    <t xml:space="preserve">Products - professional </t>
  </si>
  <si>
    <t>of service sales</t>
  </si>
  <si>
    <t>Service Provider Compensation</t>
  </si>
  <si>
    <t>Payroll - service providers</t>
  </si>
  <si>
    <t>Payroll taxes - service providers</t>
  </si>
  <si>
    <t>of payroll</t>
  </si>
  <si>
    <t>Total Service Provider Compensation</t>
  </si>
  <si>
    <t>Cost of Sales - service</t>
  </si>
  <si>
    <t>Cost of Sales - Combined</t>
  </si>
  <si>
    <t>Merchant Fees</t>
  </si>
  <si>
    <t>of total sales</t>
  </si>
  <si>
    <t>Total Cost of Sales</t>
  </si>
  <si>
    <t>Gross Profit %</t>
  </si>
  <si>
    <t>Operating Expenses/</t>
  </si>
  <si>
    <t>Advertising &amp; Promotion</t>
  </si>
  <si>
    <t>Fixed Expenses</t>
  </si>
  <si>
    <t>Advertising</t>
  </si>
  <si>
    <t>Promotional Salon Services</t>
  </si>
  <si>
    <t xml:space="preserve">Promotional Materials </t>
  </si>
  <si>
    <t>Testers/Samples</t>
  </si>
  <si>
    <t>Total A&amp;P</t>
  </si>
  <si>
    <t xml:space="preserve">Payroll - sales support staff </t>
  </si>
  <si>
    <t xml:space="preserve">of total sales </t>
  </si>
  <si>
    <t xml:space="preserve">Payroll - management </t>
  </si>
  <si>
    <t>Payroll taxes- sales support staff/ management</t>
  </si>
  <si>
    <t>Total Support Staff Compensation</t>
  </si>
  <si>
    <t>Employee Benefits</t>
  </si>
  <si>
    <t>of total payroll</t>
  </si>
  <si>
    <t>Education/Staff Entertainment</t>
  </si>
  <si>
    <t>Rent/CAM</t>
  </si>
  <si>
    <t>Cleaning, laundry</t>
  </si>
  <si>
    <t>Telephone</t>
  </si>
  <si>
    <t>Utilities</t>
  </si>
  <si>
    <t>Computer fees (not lease payments)</t>
  </si>
  <si>
    <t>Office Supplies</t>
  </si>
  <si>
    <t>Repairs &amp; Maintenance</t>
  </si>
  <si>
    <t>Business/Liability Insurance</t>
  </si>
  <si>
    <t>Accounting and Legal</t>
  </si>
  <si>
    <t>Payroll Service</t>
  </si>
  <si>
    <t>Bank Fees</t>
  </si>
  <si>
    <t>Bad Checks</t>
  </si>
  <si>
    <t>Business Fees &amp; Taxes</t>
  </si>
  <si>
    <t>Miscellaneous</t>
  </si>
  <si>
    <t>Total Operating Expenses</t>
  </si>
  <si>
    <t>Other Expenses/</t>
  </si>
  <si>
    <t>Other Expenses</t>
  </si>
  <si>
    <t>Owner Salary (less service or sales support)</t>
  </si>
  <si>
    <t>Owner Other Expenses (auto, etc)</t>
  </si>
  <si>
    <t>Equipment Lease</t>
  </si>
  <si>
    <t>Depreciation Expense</t>
  </si>
  <si>
    <t>Charitable Contributions</t>
  </si>
  <si>
    <t>Loan Payment/Interest/Penalties</t>
  </si>
  <si>
    <t>Total Other Expenses</t>
  </si>
  <si>
    <t>NOP After Adjustments</t>
  </si>
  <si>
    <t>Net Operating Profit (before taxes)</t>
  </si>
  <si>
    <t>Salon Aveda - Gross Profit % Calculations</t>
  </si>
  <si>
    <t>Actual Gross Profit %</t>
  </si>
  <si>
    <t>Purchase Value:</t>
  </si>
  <si>
    <t>Purchase Price</t>
  </si>
  <si>
    <t>=</t>
  </si>
  <si>
    <t>(enter purchase price)</t>
  </si>
  <si>
    <t>Sales $ Needed</t>
  </si>
  <si>
    <t>(purchase price divided by gross profit %)</t>
  </si>
  <si>
    <t>Break Even Point:</t>
  </si>
  <si>
    <t>Salon Aveda</t>
  </si>
  <si>
    <t>Total  Expenses</t>
  </si>
  <si>
    <t>Loan Payments</t>
  </si>
  <si>
    <t>(enter actual dollar amount)</t>
  </si>
  <si>
    <t>Total Fixed Costs</t>
  </si>
  <si>
    <t>Breakeven Point</t>
  </si>
  <si>
    <t>Profit Goal</t>
  </si>
  <si>
    <t>+</t>
  </si>
  <si>
    <t>(enter profit goal)</t>
  </si>
  <si>
    <t>Total Fixed +Profit</t>
  </si>
  <si>
    <t>Profit Point</t>
  </si>
  <si>
    <t>Fixed</t>
  </si>
  <si>
    <t>BenchMark $</t>
  </si>
  <si>
    <t>BenchMark%</t>
  </si>
  <si>
    <t>Jan - Mar, 2022</t>
  </si>
  <si>
    <t>January - March, 2022</t>
  </si>
  <si>
    <t>As of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</si>
</sst>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* #,##0.00"/>
    <numFmt numFmtId="165" formatCode="0.0%"/>
    <numFmt numFmtId="166" formatCode="&quot;$&quot;#,##0.00"/>
  </numFmts>
  <fonts count="1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33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20">
      <alignment/>
      <protection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0" fillId="0" borderId="0" xfId="20" applyAlignment="1">
      <alignment/>
      <protection/>
    </xf>
    <xf numFmtId="4" fontId="6" fillId="0" borderId="3" xfId="20" applyNumberFormat="1" applyFont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4" fontId="6" fillId="0" borderId="3" xfId="20" applyNumberFormat="1" applyFont="1" applyFill="1" applyBorder="1" applyAlignment="1">
      <alignment horizontal="center"/>
      <protection/>
    </xf>
    <xf numFmtId="39" fontId="6" fillId="0" borderId="3" xfId="20" applyNumberFormat="1" applyFont="1" applyFill="1" applyBorder="1" applyAlignment="1">
      <alignment horizontal="center"/>
      <protection/>
    </xf>
    <xf numFmtId="4" fontId="6" fillId="0" borderId="4" xfId="20" applyNumberFormat="1" applyFont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4" fontId="6" fillId="0" borderId="4" xfId="20" applyNumberFormat="1" applyFont="1" applyFill="1" applyBorder="1" applyAlignment="1">
      <alignment horizontal="center"/>
      <protection/>
    </xf>
    <xf numFmtId="39" fontId="6" fillId="0" borderId="4" xfId="20" applyNumberFormat="1" applyFont="1" applyFill="1" applyBorder="1" applyAlignment="1">
      <alignment horizontal="center"/>
      <protection/>
    </xf>
    <xf numFmtId="165" fontId="6" fillId="0" borderId="4" xfId="20" applyNumberFormat="1" applyFont="1" applyFill="1" applyBorder="1" applyAlignment="1">
      <alignment horizontal="center"/>
      <protection/>
    </xf>
    <xf numFmtId="0" fontId="0" fillId="0" borderId="4" xfId="20" applyFill="1" applyBorder="1" applyAlignment="1">
      <alignment horizontal="center"/>
      <protection/>
    </xf>
    <xf numFmtId="0" fontId="7" fillId="0" borderId="5" xfId="20" applyFont="1" applyBorder="1">
      <alignment/>
      <protection/>
    </xf>
    <xf numFmtId="0" fontId="6" fillId="0" borderId="6" xfId="20" applyFont="1" applyBorder="1">
      <alignment/>
      <protection/>
    </xf>
    <xf numFmtId="0" fontId="4" fillId="0" borderId="6" xfId="20" applyFont="1" applyBorder="1">
      <alignment/>
      <protection/>
    </xf>
    <xf numFmtId="0" fontId="0" fillId="0" borderId="6" xfId="20" applyBorder="1">
      <alignment/>
      <protection/>
    </xf>
    <xf numFmtId="4" fontId="5" fillId="0" borderId="7" xfId="20" applyNumberFormat="1" applyFont="1" applyFill="1" applyBorder="1">
      <alignment/>
      <protection/>
    </xf>
    <xf numFmtId="165" fontId="5" fillId="0" borderId="8" xfId="20" applyNumberFormat="1" applyFont="1" applyFill="1" applyBorder="1">
      <alignment/>
      <protection/>
    </xf>
    <xf numFmtId="4" fontId="5" fillId="0" borderId="7" xfId="20" applyNumberFormat="1" applyFont="1" applyFill="1" applyBorder="1" applyAlignment="1">
      <alignment horizontal="right"/>
      <protection/>
    </xf>
    <xf numFmtId="39" fontId="5" fillId="0" borderId="7" xfId="20" applyNumberFormat="1" applyFont="1" applyFill="1" applyBorder="1">
      <alignment/>
      <protection/>
    </xf>
    <xf numFmtId="0" fontId="5" fillId="0" borderId="9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5" fillId="0" borderId="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12" xfId="20" applyFont="1" applyBorder="1">
      <alignment/>
      <protection/>
    </xf>
    <xf numFmtId="0" fontId="0" fillId="0" borderId="12" xfId="20" applyFont="1" applyFill="1" applyBorder="1">
      <alignment/>
      <protection/>
    </xf>
    <xf numFmtId="4" fontId="2" fillId="0" borderId="4" xfId="20" applyNumberFormat="1" applyFont="1" applyFill="1" applyBorder="1" applyAlignment="1">
      <alignment horizontal="right"/>
      <protection/>
    </xf>
    <xf numFmtId="165" fontId="2" fillId="0" borderId="13" xfId="20" applyNumberFormat="1" applyFont="1" applyFill="1" applyBorder="1">
      <alignment/>
      <protection/>
    </xf>
    <xf numFmtId="39" fontId="2" fillId="0" borderId="4" xfId="20" applyNumberFormat="1" applyFont="1" applyFill="1" applyBorder="1">
      <alignment/>
      <protection/>
    </xf>
    <xf numFmtId="0" fontId="2" fillId="0" borderId="14" xfId="20" applyFont="1" applyFill="1" applyBorder="1">
      <alignment/>
      <protection/>
    </xf>
    <xf numFmtId="0" fontId="0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4" fontId="5" fillId="0" borderId="15" xfId="20" applyNumberFormat="1" applyFont="1" applyFill="1" applyBorder="1" applyAlignment="1">
      <alignment horizontal="right"/>
      <protection/>
    </xf>
    <xf numFmtId="165" fontId="5" fillId="0" borderId="16" xfId="20" applyNumberFormat="1" applyFont="1" applyFill="1" applyBorder="1">
      <alignment/>
      <protection/>
    </xf>
    <xf numFmtId="39" fontId="5" fillId="0" borderId="15" xfId="20" applyNumberFormat="1" applyFont="1" applyFill="1" applyBorder="1">
      <alignment/>
      <protection/>
    </xf>
    <xf numFmtId="0" fontId="5" fillId="0" borderId="17" xfId="20" applyFont="1" applyFill="1" applyBorder="1">
      <alignment/>
      <protection/>
    </xf>
    <xf numFmtId="0" fontId="0" fillId="0" borderId="6" xfId="20" applyFill="1" applyBorder="1">
      <alignment/>
      <protection/>
    </xf>
    <xf numFmtId="39" fontId="5" fillId="0" borderId="7" xfId="21" applyNumberFormat="1" applyFont="1" applyFill="1" applyBorder="1"/>
    <xf numFmtId="0" fontId="7" fillId="0" borderId="1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 indent="1"/>
      <protection/>
    </xf>
    <xf numFmtId="0" fontId="5" fillId="0" borderId="0" xfId="20" applyFont="1" applyFill="1" applyBorder="1" applyAlignment="1">
      <alignment horizontal="left"/>
      <protection/>
    </xf>
    <xf numFmtId="39" fontId="5" fillId="0" borderId="15" xfId="21" applyNumberFormat="1" applyFont="1" applyFill="1" applyBorder="1"/>
    <xf numFmtId="0" fontId="5" fillId="0" borderId="18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0" fontId="4" fillId="0" borderId="10" xfId="20" applyFont="1" applyBorder="1" applyAlignment="1">
      <alignment horizontal="left" indent="1"/>
      <protection/>
    </xf>
    <xf numFmtId="0" fontId="4" fillId="0" borderId="0" xfId="20" applyFont="1" applyBorder="1">
      <alignment/>
      <protection/>
    </xf>
    <xf numFmtId="0" fontId="0" fillId="0" borderId="0" xfId="20" applyFill="1" applyBorder="1">
      <alignment/>
      <protection/>
    </xf>
    <xf numFmtId="4" fontId="4" fillId="0" borderId="15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0" fontId="0" fillId="0" borderId="10" xfId="20" applyBorder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4" fillId="0" borderId="0" xfId="20" applyFont="1" applyFill="1" applyBorder="1" applyAlignment="1">
      <alignment horizontal="left" indent="1"/>
      <protection/>
    </xf>
    <xf numFmtId="165" fontId="4" fillId="0" borderId="16" xfId="20" applyNumberFormat="1" applyFont="1" applyFill="1" applyBorder="1">
      <alignment/>
      <protection/>
    </xf>
    <xf numFmtId="0" fontId="4" fillId="0" borderId="18" xfId="20" applyFont="1" applyFill="1" applyBorder="1">
      <alignment/>
      <protection/>
    </xf>
    <xf numFmtId="0" fontId="5" fillId="0" borderId="0" xfId="20" applyFont="1" applyBorder="1" applyAlignment="1">
      <alignment horizontal="left" indent="1"/>
      <protection/>
    </xf>
    <xf numFmtId="0" fontId="4" fillId="0" borderId="10" xfId="20" applyFont="1" applyBorder="1">
      <alignment/>
      <protection/>
    </xf>
    <xf numFmtId="0" fontId="5" fillId="0" borderId="11" xfId="20" applyFont="1" applyBorder="1">
      <alignment/>
      <protection/>
    </xf>
    <xf numFmtId="0" fontId="5" fillId="0" borderId="12" xfId="20" applyFont="1" applyBorder="1">
      <alignment/>
      <protection/>
    </xf>
    <xf numFmtId="0" fontId="4" fillId="0" borderId="12" xfId="20" applyFont="1" applyBorder="1">
      <alignment/>
      <protection/>
    </xf>
    <xf numFmtId="0" fontId="0" fillId="0" borderId="12" xfId="20" applyFill="1" applyBorder="1">
      <alignment/>
      <protection/>
    </xf>
    <xf numFmtId="4" fontId="4" fillId="0" borderId="4" xfId="20" applyNumberFormat="1" applyFont="1" applyFill="1" applyBorder="1" applyAlignment="1">
      <alignment horizontal="right"/>
      <protection/>
    </xf>
    <xf numFmtId="165" fontId="5" fillId="0" borderId="13" xfId="20" applyNumberFormat="1" applyFont="1" applyFill="1" applyBorder="1">
      <alignment/>
      <protection/>
    </xf>
    <xf numFmtId="39" fontId="5" fillId="0" borderId="4" xfId="21" applyNumberFormat="1" applyFont="1" applyFill="1" applyBorder="1"/>
    <xf numFmtId="0" fontId="5" fillId="0" borderId="14" xfId="20" applyFont="1" applyFill="1" applyBorder="1">
      <alignment/>
      <protection/>
    </xf>
    <xf numFmtId="0" fontId="2" fillId="0" borderId="0" xfId="20" applyFont="1">
      <alignment/>
      <protection/>
    </xf>
    <xf numFmtId="0" fontId="2" fillId="0" borderId="0" xfId="20" applyFont="1" applyFill="1">
      <alignment/>
      <protection/>
    </xf>
    <xf numFmtId="4" fontId="2" fillId="0" borderId="15" xfId="20" applyNumberFormat="1" applyFont="1" applyFill="1" applyBorder="1" applyAlignment="1">
      <alignment horizontal="right"/>
      <protection/>
    </xf>
    <xf numFmtId="165" fontId="2" fillId="0" borderId="16" xfId="20" applyNumberFormat="1" applyFont="1" applyFill="1" applyBorder="1">
      <alignment/>
      <protection/>
    </xf>
    <xf numFmtId="0" fontId="4" fillId="0" borderId="17" xfId="20" applyFont="1" applyFill="1" applyBorder="1">
      <alignment/>
      <protection/>
    </xf>
    <xf numFmtId="0" fontId="5" fillId="0" borderId="6" xfId="20" applyFont="1" applyBorder="1">
      <alignment/>
      <protection/>
    </xf>
    <xf numFmtId="0" fontId="4" fillId="0" borderId="6" xfId="20" applyFont="1" applyBorder="1" applyAlignment="1">
      <alignment horizontal="left"/>
      <protection/>
    </xf>
    <xf numFmtId="0" fontId="5" fillId="0" borderId="6" xfId="20" applyFont="1" applyFill="1" applyBorder="1">
      <alignment/>
      <protection/>
    </xf>
    <xf numFmtId="0" fontId="7" fillId="0" borderId="10" xfId="20" applyFont="1" applyBorder="1" applyAlignment="1">
      <alignment horizontal="left"/>
      <protection/>
    </xf>
    <xf numFmtId="0" fontId="5" fillId="0" borderId="10" xfId="20" applyFont="1" applyBorder="1" applyAlignment="1">
      <alignment horizontal="left" indent="1"/>
      <protection/>
    </xf>
    <xf numFmtId="0" fontId="5" fillId="0" borderId="0" xfId="20" applyFont="1" applyBorder="1" applyAlignment="1">
      <alignment horizontal="left"/>
      <protection/>
    </xf>
    <xf numFmtId="0" fontId="8" fillId="0" borderId="0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horizontal="left"/>
      <protection/>
    </xf>
    <xf numFmtId="0" fontId="6" fillId="0" borderId="0" xfId="20" applyFont="1" applyBorder="1">
      <alignment/>
      <protection/>
    </xf>
    <xf numFmtId="0" fontId="5" fillId="0" borderId="10" xfId="20" applyFont="1" applyBorder="1">
      <alignment/>
      <protection/>
    </xf>
    <xf numFmtId="0" fontId="0" fillId="0" borderId="0" xfId="20" applyFont="1" applyFill="1" applyBorder="1">
      <alignment/>
      <protection/>
    </xf>
    <xf numFmtId="165" fontId="5" fillId="0" borderId="15" xfId="20" applyNumberFormat="1" applyFont="1" applyFill="1" applyBorder="1">
      <alignment/>
      <protection/>
    </xf>
    <xf numFmtId="0" fontId="7" fillId="0" borderId="0" xfId="20" applyFont="1" applyBorder="1">
      <alignment/>
      <protection/>
    </xf>
    <xf numFmtId="0" fontId="6" fillId="0" borderId="10" xfId="20" applyFont="1" applyBorder="1">
      <alignment/>
      <protection/>
    </xf>
    <xf numFmtId="0" fontId="0" fillId="0" borderId="0" xfId="20" applyBorder="1">
      <alignment/>
      <protection/>
    </xf>
    <xf numFmtId="165" fontId="4" fillId="0" borderId="15" xfId="20" applyNumberFormat="1" applyFont="1" applyFill="1" applyBorder="1">
      <alignment/>
      <protection/>
    </xf>
    <xf numFmtId="39" fontId="5" fillId="0" borderId="19" xfId="21" applyNumberFormat="1" applyFont="1" applyFill="1" applyBorder="1"/>
    <xf numFmtId="0" fontId="0" fillId="0" borderId="20" xfId="20" applyBorder="1">
      <alignment/>
      <protection/>
    </xf>
    <xf numFmtId="0" fontId="0" fillId="0" borderId="21" xfId="20" applyBorder="1">
      <alignment/>
      <protection/>
    </xf>
    <xf numFmtId="0" fontId="5" fillId="0" borderId="21" xfId="20" applyFont="1" applyFill="1" applyBorder="1">
      <alignment/>
      <protection/>
    </xf>
    <xf numFmtId="4" fontId="4" fillId="0" borderId="3" xfId="20" applyNumberFormat="1" applyFont="1" applyFill="1" applyBorder="1" applyAlignment="1">
      <alignment horizontal="right"/>
      <protection/>
    </xf>
    <xf numFmtId="165" fontId="5" fillId="0" borderId="3" xfId="20" applyNumberFormat="1" applyFont="1" applyFill="1" applyBorder="1">
      <alignment/>
      <protection/>
    </xf>
    <xf numFmtId="165" fontId="5" fillId="0" borderId="21" xfId="20" applyNumberFormat="1" applyFont="1" applyFill="1" applyBorder="1">
      <alignment/>
      <protection/>
    </xf>
    <xf numFmtId="0" fontId="5" fillId="0" borderId="22" xfId="20" applyFont="1" applyFill="1" applyBorder="1">
      <alignment/>
      <protection/>
    </xf>
    <xf numFmtId="0" fontId="6" fillId="0" borderId="5" xfId="20" applyFont="1" applyBorder="1">
      <alignment/>
      <protection/>
    </xf>
    <xf numFmtId="0" fontId="4" fillId="0" borderId="23" xfId="20" applyFont="1" applyFill="1" applyBorder="1">
      <alignment/>
      <protection/>
    </xf>
    <xf numFmtId="4" fontId="4" fillId="0" borderId="7" xfId="20" applyNumberFormat="1" applyFont="1" applyFill="1" applyBorder="1" applyAlignment="1">
      <alignment horizontal="right"/>
      <protection/>
    </xf>
    <xf numFmtId="165" fontId="4" fillId="0" borderId="7" xfId="20" applyNumberFormat="1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7" fillId="0" borderId="11" xfId="20" applyFont="1" applyBorder="1">
      <alignment/>
      <protection/>
    </xf>
    <xf numFmtId="0" fontId="7" fillId="0" borderId="12" xfId="20" applyFont="1" applyBorder="1">
      <alignment/>
      <protection/>
    </xf>
    <xf numFmtId="0" fontId="0" fillId="0" borderId="17" xfId="20" applyBorder="1">
      <alignment/>
      <protection/>
    </xf>
    <xf numFmtId="4" fontId="5" fillId="0" borderId="19" xfId="20" applyNumberFormat="1" applyFont="1" applyFill="1" applyBorder="1" applyAlignment="1">
      <alignment horizontal="right"/>
      <protection/>
    </xf>
    <xf numFmtId="165" fontId="5" fillId="0" borderId="19" xfId="20" applyNumberFormat="1" applyFont="1" applyFill="1" applyBorder="1">
      <alignment/>
      <protection/>
    </xf>
    <xf numFmtId="165" fontId="5" fillId="0" borderId="24" xfId="20" applyNumberFormat="1" applyFont="1" applyFill="1" applyBorder="1">
      <alignment/>
      <protection/>
    </xf>
    <xf numFmtId="0" fontId="5" fillId="0" borderId="25" xfId="20" applyFont="1" applyFill="1" applyBorder="1">
      <alignment/>
      <protection/>
    </xf>
    <xf numFmtId="4" fontId="5" fillId="0" borderId="0" xfId="20" applyNumberFormat="1" applyFont="1" applyBorder="1">
      <alignment/>
      <protection/>
    </xf>
    <xf numFmtId="165" fontId="5" fillId="0" borderId="0" xfId="20" applyNumberFormat="1" applyFont="1" applyFill="1" applyBorder="1">
      <alignment/>
      <protection/>
    </xf>
    <xf numFmtId="4" fontId="5" fillId="0" borderId="0" xfId="20" applyNumberFormat="1" applyFont="1" applyFill="1" applyBorder="1" applyAlignment="1">
      <alignment horizontal="right"/>
      <protection/>
    </xf>
    <xf numFmtId="39" fontId="5" fillId="0" borderId="0" xfId="21" applyNumberFormat="1" applyFont="1" applyFill="1" applyBorder="1"/>
    <xf numFmtId="0" fontId="2" fillId="0" borderId="0" xfId="20" applyFont="1" applyBorder="1">
      <alignment/>
      <protection/>
    </xf>
    <xf numFmtId="165" fontId="2" fillId="0" borderId="26" xfId="20" applyNumberFormat="1" applyFont="1" applyBorder="1">
      <alignment/>
      <protection/>
    </xf>
    <xf numFmtId="165" fontId="2" fillId="0" borderId="0" xfId="20" applyNumberFormat="1" applyFont="1" applyBorder="1">
      <alignment/>
      <protection/>
    </xf>
    <xf numFmtId="4" fontId="5" fillId="0" borderId="21" xfId="20" applyNumberFormat="1" applyFont="1" applyBorder="1">
      <alignment/>
      <protection/>
    </xf>
    <xf numFmtId="4" fontId="5" fillId="0" borderId="21" xfId="20" applyNumberFormat="1" applyFont="1" applyFill="1" applyBorder="1" applyAlignment="1">
      <alignment horizontal="right"/>
      <protection/>
    </xf>
    <xf numFmtId="39" fontId="5" fillId="0" borderId="21" xfId="21" applyNumberFormat="1" applyFont="1" applyFill="1" applyBorder="1"/>
    <xf numFmtId="0" fontId="2" fillId="0" borderId="16" xfId="20" applyFont="1" applyBorder="1">
      <alignment/>
      <protection/>
    </xf>
    <xf numFmtId="0" fontId="0" fillId="0" borderId="16" xfId="20" applyBorder="1">
      <alignment/>
      <protection/>
    </xf>
    <xf numFmtId="0" fontId="2" fillId="0" borderId="0" xfId="20" applyFont="1" applyBorder="1" applyAlignment="1">
      <alignment horizontal="right"/>
      <protection/>
    </xf>
    <xf numFmtId="0" fontId="9" fillId="0" borderId="0" xfId="20" applyFont="1" applyBorder="1" applyAlignment="1">
      <alignment horizontal="center"/>
      <protection/>
    </xf>
    <xf numFmtId="166" fontId="10" fillId="0" borderId="24" xfId="20" applyNumberFormat="1" applyFont="1" applyBorder="1">
      <alignment/>
      <protection/>
    </xf>
    <xf numFmtId="166" fontId="2" fillId="0" borderId="12" xfId="20" applyNumberFormat="1" applyFont="1" applyBorder="1">
      <alignment/>
      <protection/>
    </xf>
    <xf numFmtId="4" fontId="0" fillId="0" borderId="0" xfId="20" applyNumberFormat="1" applyFont="1" applyBorder="1">
      <alignment/>
      <protection/>
    </xf>
    <xf numFmtId="0" fontId="0" fillId="0" borderId="27" xfId="20" applyBorder="1">
      <alignment/>
      <protection/>
    </xf>
    <xf numFmtId="0" fontId="0" fillId="0" borderId="24" xfId="20" applyBorder="1">
      <alignment/>
      <protection/>
    </xf>
    <xf numFmtId="4" fontId="5" fillId="0" borderId="24" xfId="20" applyNumberFormat="1" applyFont="1" applyBorder="1">
      <alignment/>
      <protection/>
    </xf>
    <xf numFmtId="4" fontId="5" fillId="0" borderId="24" xfId="20" applyNumberFormat="1" applyFont="1" applyFill="1" applyBorder="1" applyAlignment="1">
      <alignment horizontal="right"/>
      <protection/>
    </xf>
    <xf numFmtId="39" fontId="5" fillId="0" borderId="24" xfId="21" applyNumberFormat="1" applyFont="1" applyFill="1" applyBorder="1"/>
    <xf numFmtId="165" fontId="5" fillId="0" borderId="0" xfId="20" applyNumberFormat="1" applyFont="1" applyFill="1">
      <alignment/>
      <protection/>
    </xf>
    <xf numFmtId="4" fontId="5" fillId="0" borderId="0" xfId="20" applyNumberFormat="1" applyFont="1" applyFill="1" applyAlignment="1">
      <alignment horizontal="right"/>
      <protection/>
    </xf>
    <xf numFmtId="39" fontId="5" fillId="0" borderId="0" xfId="21" applyNumberFormat="1" applyFont="1" applyFill="1"/>
    <xf numFmtId="0" fontId="2" fillId="0" borderId="20" xfId="20" applyFont="1" applyBorder="1" applyAlignment="1">
      <alignment horizontal="left"/>
      <protection/>
    </xf>
    <xf numFmtId="0" fontId="0" fillId="0" borderId="21" xfId="20" applyFill="1" applyBorder="1">
      <alignment/>
      <protection/>
    </xf>
    <xf numFmtId="0" fontId="2" fillId="0" borderId="21" xfId="20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166" fontId="2" fillId="0" borderId="24" xfId="20" applyNumberFormat="1" applyFont="1" applyBorder="1">
      <alignment/>
      <protection/>
    </xf>
    <xf numFmtId="166" fontId="10" fillId="0" borderId="28" xfId="20" applyNumberFormat="1" applyFont="1" applyBorder="1">
      <alignment/>
      <protection/>
    </xf>
    <xf numFmtId="166" fontId="2" fillId="0" borderId="28" xfId="20" applyNumberFormat="1" applyFont="1" applyBorder="1">
      <alignment/>
      <protection/>
    </xf>
    <xf numFmtId="0" fontId="11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166" fontId="11" fillId="0" borderId="0" xfId="20" applyNumberFormat="1" applyFont="1" applyBorder="1">
      <alignment/>
      <protection/>
    </xf>
    <xf numFmtId="0" fontId="0" fillId="0" borderId="17" xfId="20" applyFill="1" applyBorder="1">
      <alignment/>
      <protection/>
    </xf>
    <xf numFmtId="0" fontId="13" fillId="0" borderId="0" xfId="20" applyFont="1" applyFill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5" fillId="0" borderId="0" xfId="20" applyFont="1" applyFill="1" applyBorder="1" applyAlignment="1">
      <alignment horizontal="center"/>
      <protection/>
    </xf>
    <xf numFmtId="166" fontId="14" fillId="0" borderId="12" xfId="20" applyNumberFormat="1" applyFont="1" applyBorder="1">
      <alignment/>
      <protection/>
    </xf>
    <xf numFmtId="0" fontId="0" fillId="0" borderId="24" xfId="20" applyFill="1" applyBorder="1">
      <alignment/>
      <protection/>
    </xf>
    <xf numFmtId="0" fontId="5" fillId="0" borderId="24" xfId="20" applyFont="1" applyFill="1" applyBorder="1">
      <alignment/>
      <protection/>
    </xf>
    <xf numFmtId="0" fontId="0" fillId="0" borderId="25" xfId="20" applyFill="1" applyBorder="1">
      <alignment/>
      <protection/>
    </xf>
    <xf numFmtId="9" fontId="0" fillId="0" borderId="0" xfId="20" applyNumberFormat="1">
      <alignment/>
      <protection/>
    </xf>
    <xf numFmtId="39" fontId="5" fillId="0" borderId="0" xfId="20" applyNumberFormat="1" applyFont="1" applyFill="1">
      <alignment/>
      <protection/>
    </xf>
    <xf numFmtId="10" fontId="5" fillId="0" borderId="16" xfId="20" applyNumberFormat="1" applyFont="1" applyFill="1" applyBorder="1">
      <alignment/>
      <protection/>
    </xf>
    <xf numFmtId="165" fontId="5" fillId="0" borderId="16" xfId="20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3" xfId="20" applyNumberFormat="1" applyFont="1" applyFill="1" applyBorder="1" applyAlignment="1">
      <alignment horizontal="center"/>
      <protection/>
    </xf>
    <xf numFmtId="0" fontId="0" fillId="0" borderId="3" xfId="20" applyFill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right"/>
    </xf>
    <xf numFmtId="10" fontId="4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24" xfId="0" applyFont="1" applyBorder="1" applyAlignment="1">
      <alignment horizontal="center" wrapText="1"/>
    </xf>
    <xf numFmtId="0" fontId="16" fillId="0" borderId="24" xfId="20" applyFont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5" fillId="2" borderId="0" xfId="20" applyFont="1" applyFill="1" applyBorder="1" applyAlignment="1">
      <alignment/>
      <protection/>
    </xf>
    <xf numFmtId="4" fontId="5" fillId="2" borderId="15" xfId="20" applyNumberFormat="1" applyFont="1" applyFill="1" applyBorder="1" applyAlignment="1">
      <alignment horizontal="right"/>
      <protection/>
    </xf>
    <xf numFmtId="165" fontId="5" fillId="2" borderId="16" xfId="20" applyNumberFormat="1" applyFont="1" applyFill="1" applyBorder="1">
      <alignment/>
      <protection/>
    </xf>
    <xf numFmtId="39" fontId="5" fillId="2" borderId="15" xfId="20" applyNumberFormat="1" applyFont="1" applyFill="1" applyBorder="1">
      <alignment/>
      <protection/>
    </xf>
    <xf numFmtId="166" fontId="5" fillId="2" borderId="16" xfId="20" applyNumberFormat="1" applyFont="1" applyFill="1" applyBorder="1">
      <alignment/>
      <protection/>
    </xf>
    <xf numFmtId="0" fontId="5" fillId="2" borderId="18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39" fontId="5" fillId="2" borderId="15" xfId="21" applyNumberFormat="1" applyFont="1" applyFill="1" applyBorder="1"/>
    <xf numFmtId="0" fontId="4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4" fontId="4" fillId="2" borderId="15" xfId="20" applyNumberFormat="1" applyFont="1" applyFill="1" applyBorder="1" applyAlignment="1">
      <alignment horizontal="right"/>
      <protection/>
    </xf>
    <xf numFmtId="165" fontId="4" fillId="2" borderId="16" xfId="20" applyNumberFormat="1" applyFont="1" applyFill="1" applyBorder="1">
      <alignment/>
      <protection/>
    </xf>
    <xf numFmtId="0" fontId="4" fillId="2" borderId="18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2" fillId="2" borderId="12" xfId="20" applyFont="1" applyFill="1" applyBorder="1">
      <alignment/>
      <protection/>
    </xf>
    <xf numFmtId="0" fontId="0" fillId="2" borderId="29" xfId="20" applyFont="1" applyFill="1" applyBorder="1">
      <alignment/>
      <protection/>
    </xf>
    <xf numFmtId="4" fontId="2" fillId="2" borderId="4" xfId="20" applyNumberFormat="1" applyFont="1" applyFill="1" applyBorder="1">
      <alignment/>
      <protection/>
    </xf>
    <xf numFmtId="165" fontId="2" fillId="2" borderId="4" xfId="20" applyNumberFormat="1" applyFont="1" applyFill="1" applyBorder="1">
      <alignment/>
      <protection/>
    </xf>
    <xf numFmtId="165" fontId="2" fillId="2" borderId="12" xfId="20" applyNumberFormat="1" applyFont="1" applyFill="1" applyBorder="1">
      <alignment/>
      <protection/>
    </xf>
    <xf numFmtId="0" fontId="2" fillId="2" borderId="14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1.00390625" style="0" customWidth="1"/>
    <col min="2" max="2" width="11.8515625" style="0" bestFit="1" customWidth="1"/>
    <col min="3" max="16384" width="9.140625" style="1" customWidth="1"/>
  </cols>
  <sheetData>
    <row r="1" spans="1:2" ht="18">
      <c r="A1" s="165" t="s">
        <v>137</v>
      </c>
      <c r="B1" s="166"/>
    </row>
    <row r="2" spans="1:2" ht="18">
      <c r="A2" s="165" t="s">
        <v>0</v>
      </c>
      <c r="B2" s="166"/>
    </row>
    <row r="3" spans="1:2" ht="12.75">
      <c r="A3" s="167" t="s">
        <v>238</v>
      </c>
      <c r="B3" s="166"/>
    </row>
    <row r="5" spans="1:2" ht="12.75" customHeight="1">
      <c r="A5" s="2"/>
      <c r="B5" s="3" t="s">
        <v>1</v>
      </c>
    </row>
    <row r="6" spans="1:2" ht="12.75" customHeight="1">
      <c r="A6" s="4" t="s">
        <v>2</v>
      </c>
      <c r="B6" s="5"/>
    </row>
    <row r="7" spans="1:2" ht="12.75" customHeight="1">
      <c r="A7" s="4" t="s">
        <v>3</v>
      </c>
      <c r="B7" s="5"/>
    </row>
    <row r="8" spans="1:2" ht="12.75" customHeight="1">
      <c r="A8" s="4" t="s">
        <v>4</v>
      </c>
      <c r="B8" s="5"/>
    </row>
    <row r="9" spans="1:2" ht="12.75" customHeight="1">
      <c r="A9" s="4" t="s">
        <v>5</v>
      </c>
      <c r="B9" s="6">
        <f>250</f>
        <v>250</v>
      </c>
    </row>
    <row r="10" spans="1:2" ht="12.75" customHeight="1">
      <c r="A10" s="4" t="s">
        <v>6</v>
      </c>
      <c r="B10" s="6">
        <v>40000</v>
      </c>
    </row>
    <row r="11" spans="1:2" ht="12.75" customHeight="1">
      <c r="A11" s="4" t="s">
        <v>7</v>
      </c>
      <c r="B11" s="6">
        <v>1000</v>
      </c>
    </row>
    <row r="12" spans="1:2" ht="12.75" customHeight="1">
      <c r="A12" s="4" t="s">
        <v>8</v>
      </c>
      <c r="B12" s="7">
        <f>((B9)+(B10))+(B11)</f>
        <v>41250</v>
      </c>
    </row>
    <row r="13" spans="1:2" ht="12.75" customHeight="1">
      <c r="A13" s="4" t="s">
        <v>9</v>
      </c>
      <c r="B13" s="5"/>
    </row>
    <row r="14" spans="1:2" ht="12.75" customHeight="1">
      <c r="A14" s="4" t="s">
        <v>10</v>
      </c>
      <c r="B14" s="6">
        <v>350</v>
      </c>
    </row>
    <row r="15" spans="1:2" ht="12.75" customHeight="1">
      <c r="A15" s="4" t="s">
        <v>11</v>
      </c>
      <c r="B15" s="6">
        <v>100</v>
      </c>
    </row>
    <row r="16" spans="1:2" ht="12.75" customHeight="1">
      <c r="A16" s="4" t="s">
        <v>12</v>
      </c>
      <c r="B16" s="6">
        <v>20000</v>
      </c>
    </row>
    <row r="17" spans="1:2" ht="12.75" customHeight="1">
      <c r="A17" s="4" t="s">
        <v>13</v>
      </c>
      <c r="B17" s="7">
        <f>(((B14)+(B15))+(B16))</f>
        <v>20450</v>
      </c>
    </row>
    <row r="18" spans="1:2" ht="12.75" customHeight="1">
      <c r="A18" s="4" t="s">
        <v>14</v>
      </c>
      <c r="B18" s="7">
        <f>(B12)+(B17)</f>
        <v>61700</v>
      </c>
    </row>
    <row r="19" spans="1:2" ht="12.75" customHeight="1">
      <c r="A19" s="4" t="s">
        <v>15</v>
      </c>
      <c r="B19" s="5"/>
    </row>
    <row r="20" spans="1:2" ht="12.75" customHeight="1">
      <c r="A20" s="4" t="s">
        <v>16</v>
      </c>
      <c r="B20" s="6">
        <f>-12000</f>
        <v>-12000</v>
      </c>
    </row>
    <row r="21" spans="1:2" ht="12.75" customHeight="1">
      <c r="A21" s="4" t="s">
        <v>17</v>
      </c>
      <c r="B21" s="6">
        <v>4000</v>
      </c>
    </row>
    <row r="22" spans="1:2" ht="12.75" customHeight="1">
      <c r="A22" s="4" t="s">
        <v>18</v>
      </c>
      <c r="B22" s="6">
        <v>600</v>
      </c>
    </row>
    <row r="23" spans="1:2" ht="12.75" customHeight="1">
      <c r="A23" s="4" t="s">
        <v>19</v>
      </c>
      <c r="B23" s="6">
        <v>40000</v>
      </c>
    </row>
    <row r="24" spans="1:2" ht="12.75" customHeight="1">
      <c r="A24" s="4" t="s">
        <v>20</v>
      </c>
      <c r="B24" s="7">
        <f>(((B20)+(B21))+(B22))+(B23)</f>
        <v>32600</v>
      </c>
    </row>
    <row r="25" spans="1:2" ht="12.75" customHeight="1">
      <c r="A25" s="4" t="s">
        <v>21</v>
      </c>
      <c r="B25" s="5"/>
    </row>
    <row r="26" spans="1:2" ht="12.75" customHeight="1">
      <c r="A26" s="4" t="s">
        <v>22</v>
      </c>
      <c r="B26" s="6">
        <f>-3600</f>
        <v>-3600</v>
      </c>
    </row>
    <row r="27" spans="1:2" ht="12.75" customHeight="1">
      <c r="A27" s="4" t="s">
        <v>23</v>
      </c>
      <c r="B27" s="6">
        <v>7500</v>
      </c>
    </row>
    <row r="28" spans="1:2" ht="12.75" customHeight="1">
      <c r="A28" s="4" t="s">
        <v>24</v>
      </c>
      <c r="B28" s="7">
        <f>(B26)+(B27)</f>
        <v>3900</v>
      </c>
    </row>
    <row r="29" spans="1:2" ht="25.5" customHeight="1">
      <c r="A29" s="4" t="s">
        <v>25</v>
      </c>
      <c r="B29" s="7">
        <f>((B18)+(B24))+(B28)</f>
        <v>98200</v>
      </c>
    </row>
    <row r="30" spans="1:2" ht="12.75" customHeight="1">
      <c r="A30" s="4" t="s">
        <v>26</v>
      </c>
      <c r="B30" s="5"/>
    </row>
    <row r="31" spans="1:2" ht="12.75" customHeight="1">
      <c r="A31" s="4" t="s">
        <v>27</v>
      </c>
      <c r="B31" s="5"/>
    </row>
    <row r="32" spans="1:2" ht="12.75" customHeight="1">
      <c r="A32" s="4" t="s">
        <v>28</v>
      </c>
      <c r="B32" s="5"/>
    </row>
    <row r="33" spans="1:2" ht="12.75" customHeight="1">
      <c r="A33" s="4" t="s">
        <v>29</v>
      </c>
      <c r="B33" s="5"/>
    </row>
    <row r="34" spans="1:2" ht="12.75" customHeight="1">
      <c r="A34" s="4" t="s">
        <v>30</v>
      </c>
      <c r="B34" s="6">
        <v>19000</v>
      </c>
    </row>
    <row r="35" spans="1:2" ht="12.75" customHeight="1">
      <c r="A35" s="4" t="s">
        <v>31</v>
      </c>
      <c r="B35" s="6">
        <v>6000</v>
      </c>
    </row>
    <row r="36" spans="1:2" ht="12.75" customHeight="1">
      <c r="A36" s="4" t="s">
        <v>32</v>
      </c>
      <c r="B36" s="7">
        <f>((B34)+(B35))</f>
        <v>25000</v>
      </c>
    </row>
    <row r="37" spans="1:2" ht="12.75" customHeight="1">
      <c r="A37" s="4" t="s">
        <v>33</v>
      </c>
      <c r="B37" s="5"/>
    </row>
    <row r="38" spans="1:2" ht="12.75" customHeight="1">
      <c r="A38" s="4" t="s">
        <v>34</v>
      </c>
      <c r="B38" s="6">
        <v>2000</v>
      </c>
    </row>
    <row r="39" spans="1:2" ht="12.75" customHeight="1">
      <c r="A39" s="4" t="s">
        <v>35</v>
      </c>
      <c r="B39" s="6">
        <v>21500</v>
      </c>
    </row>
    <row r="40" spans="1:2" ht="12.75" customHeight="1">
      <c r="A40" s="4" t="s">
        <v>36</v>
      </c>
      <c r="B40" s="6">
        <v>2900</v>
      </c>
    </row>
    <row r="41" spans="1:2" ht="12.75" customHeight="1">
      <c r="A41" s="4" t="s">
        <v>37</v>
      </c>
      <c r="B41" s="7">
        <f>((B38)+(B39))+(B40)</f>
        <v>26400</v>
      </c>
    </row>
    <row r="42" spans="1:2" ht="12.75" customHeight="1">
      <c r="A42" s="4" t="s">
        <v>38</v>
      </c>
      <c r="B42" s="7">
        <f>(B36)+(B41)</f>
        <v>51400</v>
      </c>
    </row>
    <row r="43" spans="1:2" ht="12.75" customHeight="1">
      <c r="A43" s="4" t="s">
        <v>39</v>
      </c>
      <c r="B43" s="5"/>
    </row>
    <row r="44" spans="1:2" ht="12.75" customHeight="1">
      <c r="A44" s="4" t="s">
        <v>136</v>
      </c>
      <c r="B44" s="6">
        <v>65000</v>
      </c>
    </row>
    <row r="45" spans="1:2" ht="12.75" customHeight="1">
      <c r="A45" s="4" t="s">
        <v>40</v>
      </c>
      <c r="B45" s="7">
        <f>B44</f>
        <v>65000</v>
      </c>
    </row>
    <row r="46" spans="1:2" ht="12.75" customHeight="1">
      <c r="A46" s="4" t="s">
        <v>41</v>
      </c>
      <c r="B46" s="7">
        <f>(B42)+(B45)</f>
        <v>116400</v>
      </c>
    </row>
    <row r="47" spans="1:2" ht="25.5" customHeight="1">
      <c r="A47" s="4" t="s">
        <v>42</v>
      </c>
      <c r="B47" s="5"/>
    </row>
    <row r="48" spans="1:2" ht="12.75" customHeight="1">
      <c r="A48" s="4" t="s">
        <v>43</v>
      </c>
      <c r="B48" s="6">
        <v>-4500</v>
      </c>
    </row>
    <row r="49" spans="1:2" ht="12.75" customHeight="1">
      <c r="A49" s="4" t="s">
        <v>44</v>
      </c>
      <c r="B49" s="6">
        <v>1000</v>
      </c>
    </row>
    <row r="50" spans="1:2" ht="12.75" customHeight="1">
      <c r="A50" s="4" t="s">
        <v>45</v>
      </c>
      <c r="B50" s="6">
        <v>-60000</v>
      </c>
    </row>
    <row r="51" spans="1:2" ht="12.75" customHeight="1">
      <c r="A51" s="4" t="s">
        <v>46</v>
      </c>
      <c r="B51" s="6">
        <f>42165.22+3134.78</f>
        <v>45300</v>
      </c>
    </row>
    <row r="52" spans="1:2" ht="25.5" customHeight="1">
      <c r="A52" s="4" t="s">
        <v>47</v>
      </c>
      <c r="B52" s="7">
        <f>(((B48)+(B49))+(B50))+(B51)</f>
        <v>-18200</v>
      </c>
    </row>
    <row r="53" spans="1:2" ht="25.5" customHeight="1">
      <c r="A53" s="4" t="s">
        <v>48</v>
      </c>
      <c r="B53" s="7">
        <f>(B46)+(B52)</f>
        <v>98200</v>
      </c>
    </row>
    <row r="54" spans="1:2" ht="12.75">
      <c r="A54" s="4"/>
      <c r="B54" s="5"/>
    </row>
    <row r="57" spans="1:2" ht="12.75">
      <c r="A57" s="168"/>
      <c r="B57" s="166"/>
    </row>
  </sheetData>
  <mergeCells count="4">
    <mergeCell ref="A1:B1"/>
    <mergeCell ref="A2:B2"/>
    <mergeCell ref="A3:B3"/>
    <mergeCell ref="A57:B5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 topLeftCell="A1">
      <selection activeCell="A1" sqref="A1:C1"/>
    </sheetView>
  </sheetViews>
  <sheetFormatPr defaultColWidth="9.140625" defaultRowHeight="12.75"/>
  <cols>
    <col min="1" max="1" width="33.00390625" style="0" customWidth="1"/>
    <col min="2" max="2" width="13.57421875" style="0" bestFit="1" customWidth="1"/>
    <col min="3" max="3" width="10.7109375" style="175" bestFit="1" customWidth="1"/>
    <col min="4" max="16384" width="9.140625" style="1" customWidth="1"/>
  </cols>
  <sheetData>
    <row r="1" spans="1:3" ht="18">
      <c r="A1" s="165" t="s">
        <v>137</v>
      </c>
      <c r="B1" s="165"/>
      <c r="C1" s="165"/>
    </row>
    <row r="2" spans="1:3" ht="18">
      <c r="A2" s="165" t="s">
        <v>49</v>
      </c>
      <c r="B2" s="165"/>
      <c r="C2" s="165"/>
    </row>
    <row r="3" spans="1:4" ht="12.75">
      <c r="A3" s="178" t="s">
        <v>237</v>
      </c>
      <c r="B3" s="178"/>
      <c r="C3" s="178"/>
      <c r="D3" s="8"/>
    </row>
    <row r="5" spans="1:3" ht="12.75" customHeight="1">
      <c r="A5" s="2"/>
      <c r="B5" s="176" t="s">
        <v>1</v>
      </c>
      <c r="C5" s="176"/>
    </row>
    <row r="6" spans="1:3" ht="12.75">
      <c r="A6" s="2"/>
      <c r="B6" s="177" t="s">
        <v>236</v>
      </c>
      <c r="C6" s="171" t="s">
        <v>50</v>
      </c>
    </row>
    <row r="7" spans="1:3" ht="12.75" customHeight="1">
      <c r="A7" s="4" t="s">
        <v>51</v>
      </c>
      <c r="B7" s="5"/>
      <c r="C7" s="172"/>
    </row>
    <row r="8" spans="1:3" ht="12.75" customHeight="1">
      <c r="A8" s="4" t="s">
        <v>52</v>
      </c>
      <c r="B8" s="6">
        <v>140500</v>
      </c>
      <c r="C8" s="173">
        <f>IF(B18=0,"",(B8)/(B18))</f>
        <v>0.18752085418752085</v>
      </c>
    </row>
    <row r="9" spans="1:3" ht="12.75" customHeight="1">
      <c r="A9" s="4" t="s">
        <v>53</v>
      </c>
      <c r="B9" s="5"/>
      <c r="C9" s="173"/>
    </row>
    <row r="10" spans="1:3" ht="12.75" customHeight="1">
      <c r="A10" s="4" t="s">
        <v>54</v>
      </c>
      <c r="B10" s="6">
        <v>2000</v>
      </c>
      <c r="C10" s="173">
        <f>IF(B18=0,"",(B10)/(B18))</f>
        <v>0.002669336002669336</v>
      </c>
    </row>
    <row r="11" spans="1:3" ht="12.75" customHeight="1">
      <c r="A11" s="4" t="s">
        <v>55</v>
      </c>
      <c r="B11" s="6">
        <v>300500</v>
      </c>
      <c r="C11" s="173">
        <f>IF(B18=0,"",(B11)/(B18))</f>
        <v>0.40106773440106774</v>
      </c>
    </row>
    <row r="12" spans="1:3" ht="12.75" customHeight="1">
      <c r="A12" s="4" t="s">
        <v>56</v>
      </c>
      <c r="B12" s="6">
        <v>209500</v>
      </c>
      <c r="C12" s="173">
        <f>IF(B18=0,"",(B12)/(B18))</f>
        <v>0.279612946279613</v>
      </c>
    </row>
    <row r="13" spans="1:3" ht="12.75" customHeight="1">
      <c r="A13" s="4" t="s">
        <v>57</v>
      </c>
      <c r="B13" s="6">
        <v>1250</v>
      </c>
      <c r="C13" s="173">
        <f>IF(B18=0,"",(B13)/(B18))</f>
        <v>0.001668335001668335</v>
      </c>
    </row>
    <row r="14" spans="1:3" ht="12.75" customHeight="1">
      <c r="A14" s="4" t="s">
        <v>58</v>
      </c>
      <c r="B14" s="6">
        <v>74500</v>
      </c>
      <c r="C14" s="173">
        <f>IF(B18=0,"",(B14)/(B18))</f>
        <v>0.09943276609943276</v>
      </c>
    </row>
    <row r="15" spans="1:3" ht="12.75" customHeight="1">
      <c r="A15" s="4" t="s">
        <v>59</v>
      </c>
      <c r="B15" s="6">
        <v>10000</v>
      </c>
      <c r="C15" s="173">
        <f>IF(B18=0,"",(B15)/(B18))</f>
        <v>0.01334668001334668</v>
      </c>
    </row>
    <row r="16" spans="1:3" ht="12.75" customHeight="1">
      <c r="A16" s="4" t="s">
        <v>60</v>
      </c>
      <c r="B16" s="6">
        <v>11000</v>
      </c>
      <c r="C16" s="173">
        <f>IF(B18=0,"",(B16)/(B18))</f>
        <v>0.014681348014681348</v>
      </c>
    </row>
    <row r="17" spans="1:3" ht="12.75" customHeight="1">
      <c r="A17" s="4" t="s">
        <v>61</v>
      </c>
      <c r="B17" s="7">
        <f>(((((((B9)+(B10))+(B11))+(B12))+(B13))+(B14))+(B15))+(B16)</f>
        <v>608750</v>
      </c>
      <c r="C17" s="174">
        <f>IF(B18=0,"",(B17)/(B18))</f>
        <v>0.8124791458124792</v>
      </c>
    </row>
    <row r="18" spans="1:3" ht="12.75" customHeight="1">
      <c r="A18" s="4" t="s">
        <v>62</v>
      </c>
      <c r="B18" s="7">
        <f>(B8)+(B17)</f>
        <v>749250</v>
      </c>
      <c r="C18" s="174">
        <f>IF(B18=0,"",(B18)/(B18))</f>
        <v>1</v>
      </c>
    </row>
    <row r="19" spans="1:3" ht="12.75" customHeight="1">
      <c r="A19" s="4" t="s">
        <v>63</v>
      </c>
      <c r="B19" s="5"/>
      <c r="C19" s="172"/>
    </row>
    <row r="20" spans="1:3" ht="12.75" customHeight="1">
      <c r="A20" s="4" t="s">
        <v>64</v>
      </c>
      <c r="B20" s="5"/>
      <c r="C20" s="173"/>
    </row>
    <row r="21" spans="1:3" ht="12.75" customHeight="1">
      <c r="A21" s="4" t="s">
        <v>65</v>
      </c>
      <c r="B21" s="6">
        <v>2400</v>
      </c>
      <c r="C21" s="173">
        <f>IF(B18=0,"",(B21)/(B18))</f>
        <v>0.0032032032032032033</v>
      </c>
    </row>
    <row r="22" spans="1:3" ht="12.75" customHeight="1">
      <c r="A22" s="4" t="s">
        <v>66</v>
      </c>
      <c r="B22" s="6">
        <v>71200</v>
      </c>
      <c r="C22" s="173">
        <f>IF(B18=0,"",(B22)/(B18))</f>
        <v>0.09502836169502836</v>
      </c>
    </row>
    <row r="23" spans="1:3" ht="12.75" customHeight="1">
      <c r="A23" s="4" t="s">
        <v>67</v>
      </c>
      <c r="B23" s="6">
        <f>465</f>
        <v>465</v>
      </c>
      <c r="C23" s="173">
        <f>IF(B18=0,"",(B23)/(B18))</f>
        <v>0.0006206206206206207</v>
      </c>
    </row>
    <row r="24" spans="1:3" ht="12.75" customHeight="1">
      <c r="A24" s="4" t="s">
        <v>68</v>
      </c>
      <c r="B24" s="7">
        <f>(((B20)+(B21))+(B22))+(B23)</f>
        <v>74065</v>
      </c>
      <c r="C24" s="174">
        <f>IF(B18=0,"",(B24)/(B18))</f>
        <v>0.09885218551885218</v>
      </c>
    </row>
    <row r="25" spans="1:3" ht="12.75" customHeight="1">
      <c r="A25" s="4" t="s">
        <v>69</v>
      </c>
      <c r="B25" s="5"/>
      <c r="C25" s="173"/>
    </row>
    <row r="26" spans="1:3" ht="12.75" customHeight="1">
      <c r="A26" s="4" t="s">
        <v>70</v>
      </c>
      <c r="B26" s="6">
        <v>35000</v>
      </c>
      <c r="C26" s="173">
        <f>IF(B18=0,"",(B26)/(B18))</f>
        <v>0.04671338004671338</v>
      </c>
    </row>
    <row r="27" spans="1:3" ht="12.75" customHeight="1">
      <c r="A27" s="4" t="s">
        <v>71</v>
      </c>
      <c r="B27" s="6">
        <v>268500</v>
      </c>
      <c r="C27" s="173">
        <f>IF(B18=0,"",(B27)/(B18))</f>
        <v>0.35835835835835833</v>
      </c>
    </row>
    <row r="28" spans="1:3" ht="12.75" customHeight="1">
      <c r="A28" s="4" t="s">
        <v>72</v>
      </c>
      <c r="B28" s="6">
        <v>30000</v>
      </c>
      <c r="C28" s="173">
        <f>IF(B18=0,"",(B28)/(B18))</f>
        <v>0.04004004004004004</v>
      </c>
    </row>
    <row r="29" spans="1:3" ht="12.75" customHeight="1">
      <c r="A29" s="4" t="s">
        <v>73</v>
      </c>
      <c r="B29" s="6">
        <v>9000</v>
      </c>
      <c r="C29" s="173">
        <f>IF(B18=0,"",(B29)/(B18))</f>
        <v>0.012012012012012012</v>
      </c>
    </row>
    <row r="30" spans="1:3" ht="12.75" customHeight="1">
      <c r="A30" s="4" t="s">
        <v>74</v>
      </c>
      <c r="B30" s="7">
        <f>((((B25)+(B26))+(B27))+(B28))+(B29)</f>
        <v>342500</v>
      </c>
      <c r="C30" s="174">
        <f>IF(B18=0,"",(B30)/(B18))</f>
        <v>0.4571237904571238</v>
      </c>
    </row>
    <row r="31" spans="1:3" ht="12.75" customHeight="1">
      <c r="A31" s="4" t="s">
        <v>75</v>
      </c>
      <c r="B31" s="7">
        <f>(B24)+(B30)</f>
        <v>416565</v>
      </c>
      <c r="C31" s="174">
        <f>IF(B18=0,"",(B31)/(B18))</f>
        <v>0.5559759759759759</v>
      </c>
    </row>
    <row r="32" spans="1:3" ht="12.75" customHeight="1">
      <c r="A32" s="4" t="s">
        <v>76</v>
      </c>
      <c r="B32" s="7">
        <f>(B18)-(B31)</f>
        <v>332685</v>
      </c>
      <c r="C32" s="174">
        <f>IF(B18=0,"",(B32)/(B18))</f>
        <v>0.444024024024024</v>
      </c>
    </row>
    <row r="33" spans="1:3" ht="12.75" customHeight="1">
      <c r="A33" s="4" t="s">
        <v>77</v>
      </c>
      <c r="B33" s="5"/>
      <c r="C33" s="172"/>
    </row>
    <row r="34" spans="1:3" ht="12.75" customHeight="1">
      <c r="A34" s="4" t="s">
        <v>78</v>
      </c>
      <c r="B34" s="5"/>
      <c r="C34" s="173"/>
    </row>
    <row r="35" spans="1:3" ht="12.75" customHeight="1">
      <c r="A35" s="4" t="s">
        <v>79</v>
      </c>
      <c r="B35" s="6">
        <v>11000</v>
      </c>
      <c r="C35" s="173">
        <f>IF(B18=0,"",(B35)/(B18))</f>
        <v>0.014681348014681348</v>
      </c>
    </row>
    <row r="36" spans="1:3" ht="12.75" customHeight="1">
      <c r="A36" s="4" t="s">
        <v>80</v>
      </c>
      <c r="B36" s="6">
        <v>2000</v>
      </c>
      <c r="C36" s="173">
        <f>IF(B18=0,"",(B36)/(B18))</f>
        <v>0.002669336002669336</v>
      </c>
    </row>
    <row r="37" spans="1:3" ht="12.75" customHeight="1">
      <c r="A37" s="4" t="s">
        <v>81</v>
      </c>
      <c r="B37" s="6">
        <v>200</v>
      </c>
      <c r="C37" s="173">
        <f>IF(B18=0,"",(B37)/(B18))</f>
        <v>0.0002669336002669336</v>
      </c>
    </row>
    <row r="38" spans="1:3" ht="12.75" customHeight="1">
      <c r="A38" s="4" t="s">
        <v>82</v>
      </c>
      <c r="B38" s="6">
        <v>4000</v>
      </c>
      <c r="C38" s="173">
        <f>IF(B18=0,"",(B38)/(B18))</f>
        <v>0.005338672005338672</v>
      </c>
    </row>
    <row r="39" spans="1:3" ht="12.75" customHeight="1">
      <c r="A39" s="4" t="s">
        <v>83</v>
      </c>
      <c r="B39" s="6">
        <v>1400</v>
      </c>
      <c r="C39" s="173">
        <f>IF(B18=0,"",(B39)/(B18))</f>
        <v>0.0018685352018685353</v>
      </c>
    </row>
    <row r="40" spans="1:3" ht="12.75" customHeight="1">
      <c r="A40" s="4" t="s">
        <v>84</v>
      </c>
      <c r="B40" s="7">
        <f>(((((B34)+(B35))+(B36))+(B37))+(B38))+(B39)</f>
        <v>18600</v>
      </c>
      <c r="C40" s="174">
        <f>IF(B18=0,"",(B40)/(B18))</f>
        <v>0.024824824824824825</v>
      </c>
    </row>
    <row r="41" spans="1:3" ht="12.75" customHeight="1">
      <c r="A41" s="4" t="s">
        <v>85</v>
      </c>
      <c r="B41" s="6">
        <f>1800</f>
        <v>1800</v>
      </c>
      <c r="C41" s="173">
        <f>IF(B18=0,"",(B41)/(B18))</f>
        <v>0.0024024024024024023</v>
      </c>
    </row>
    <row r="42" spans="1:3" ht="12.75" customHeight="1">
      <c r="A42" s="4" t="s">
        <v>86</v>
      </c>
      <c r="B42" s="6">
        <v>400</v>
      </c>
      <c r="C42" s="173">
        <f>IF(B18=0,"",(B42)/(B18))</f>
        <v>0.0005338672005338672</v>
      </c>
    </row>
    <row r="43" spans="1:3" ht="12.75" customHeight="1">
      <c r="A43" s="4" t="s">
        <v>87</v>
      </c>
      <c r="B43" s="6">
        <v>14500</v>
      </c>
      <c r="C43" s="173">
        <f>IF(B18=0,"",(B43)/(B18))</f>
        <v>0.019352686019352687</v>
      </c>
    </row>
    <row r="44" spans="1:3" ht="12.75" customHeight="1">
      <c r="A44" s="4" t="s">
        <v>88</v>
      </c>
      <c r="B44" s="6">
        <f>6000</f>
        <v>6000</v>
      </c>
      <c r="C44" s="173">
        <f>IF(B18=0,"",(B44)/(B18))</f>
        <v>0.008008008008008008</v>
      </c>
    </row>
    <row r="45" spans="1:3" ht="12.75" customHeight="1">
      <c r="A45" s="4" t="s">
        <v>89</v>
      </c>
      <c r="B45" s="6">
        <v>1300</v>
      </c>
      <c r="C45" s="173">
        <f>IF(B18=0,"",(B45)/(B18))</f>
        <v>0.0017350684017350684</v>
      </c>
    </row>
    <row r="46" spans="1:3" ht="12.75" customHeight="1">
      <c r="A46" s="4" t="s">
        <v>90</v>
      </c>
      <c r="B46" s="6">
        <v>400</v>
      </c>
      <c r="C46" s="173">
        <f>IF(B18=0,"",(B46)/(B18))</f>
        <v>0.0005338672005338672</v>
      </c>
    </row>
    <row r="47" spans="1:3" ht="12.75" customHeight="1">
      <c r="A47" s="4" t="s">
        <v>91</v>
      </c>
      <c r="B47" s="6">
        <v>1400</v>
      </c>
      <c r="C47" s="173">
        <f>IF(B18=0,"",(B47)/(B18))</f>
        <v>0.0018685352018685353</v>
      </c>
    </row>
    <row r="48" spans="1:3" ht="12.75" customHeight="1">
      <c r="A48" s="4" t="s">
        <v>92</v>
      </c>
      <c r="B48" s="5"/>
      <c r="C48" s="173"/>
    </row>
    <row r="49" spans="1:3" ht="12.75" customHeight="1">
      <c r="A49" s="4" t="s">
        <v>93</v>
      </c>
      <c r="B49" s="6">
        <v>2000</v>
      </c>
      <c r="C49" s="173">
        <f>IF(B18=0,"",(B49)/(B18))</f>
        <v>0.002669336002669336</v>
      </c>
    </row>
    <row r="50" spans="1:3" ht="12.75" customHeight="1">
      <c r="A50" s="4" t="s">
        <v>94</v>
      </c>
      <c r="B50" s="7">
        <f>(B48)+(B49)</f>
        <v>2000</v>
      </c>
      <c r="C50" s="174">
        <f>IF(B18=0,"",(B50)/(B18))</f>
        <v>0.002669336002669336</v>
      </c>
    </row>
    <row r="51" spans="1:3" ht="12.75" customHeight="1">
      <c r="A51" s="4" t="s">
        <v>95</v>
      </c>
      <c r="B51" s="5"/>
      <c r="C51" s="173"/>
    </row>
    <row r="52" spans="1:3" ht="12.75" customHeight="1">
      <c r="A52" s="4" t="s">
        <v>96</v>
      </c>
      <c r="B52" s="6">
        <v>3700</v>
      </c>
      <c r="C52" s="173">
        <f>IF(B18=0,"",(B52)/(B18))</f>
        <v>0.0049382716049382715</v>
      </c>
    </row>
    <row r="53" spans="1:3" ht="12.75" customHeight="1">
      <c r="A53" s="4" t="s">
        <v>97</v>
      </c>
      <c r="B53" s="6">
        <v>6500</v>
      </c>
      <c r="C53" s="173">
        <f>IF(B18=0,"",(B53)/(B18))</f>
        <v>0.008675342008675343</v>
      </c>
    </row>
    <row r="54" spans="1:3" ht="12.75" customHeight="1">
      <c r="A54" s="4" t="s">
        <v>98</v>
      </c>
      <c r="B54" s="7">
        <f>((B51)+(B52))+(B53)</f>
        <v>10200</v>
      </c>
      <c r="C54" s="174">
        <f>IF(B18=0,"",(B54)/(B18))</f>
        <v>0.013613613613613613</v>
      </c>
    </row>
    <row r="55" spans="1:3" ht="12.75" customHeight="1">
      <c r="A55" s="4" t="s">
        <v>99</v>
      </c>
      <c r="B55" s="6">
        <v>600</v>
      </c>
      <c r="C55" s="173">
        <f>IF(B18=0,"",(B55)/(B18))</f>
        <v>0.0008008008008008008</v>
      </c>
    </row>
    <row r="56" spans="1:3" ht="12.75" customHeight="1">
      <c r="A56" s="4" t="s">
        <v>100</v>
      </c>
      <c r="B56" s="6">
        <f>28000-12385</f>
        <v>15615</v>
      </c>
      <c r="C56" s="173">
        <f>IF(B18=0,"",(B56)/(B18))</f>
        <v>0.02084084084084084</v>
      </c>
    </row>
    <row r="57" spans="1:3" ht="12.75" customHeight="1">
      <c r="A57" s="4" t="s">
        <v>101</v>
      </c>
      <c r="B57" s="6">
        <v>200</v>
      </c>
      <c r="C57" s="173">
        <f>IF(B18=0,"",(B57)/(B18))</f>
        <v>0.0002669336002669336</v>
      </c>
    </row>
    <row r="58" spans="1:3" ht="12.75" customHeight="1">
      <c r="A58" s="4" t="s">
        <v>102</v>
      </c>
      <c r="B58" s="6">
        <v>3000</v>
      </c>
      <c r="C58" s="173">
        <f>IF(B18=0,"",(B58)/(B18))</f>
        <v>0.004004004004004004</v>
      </c>
    </row>
    <row r="59" spans="1:3" ht="12.75" customHeight="1">
      <c r="A59" s="4" t="s">
        <v>103</v>
      </c>
      <c r="B59" s="6">
        <v>22500</v>
      </c>
      <c r="C59" s="173">
        <f>IF(B18=0,"",(B59)/(B18))</f>
        <v>0.03003003003003003</v>
      </c>
    </row>
    <row r="60" spans="1:3" ht="12.75" customHeight="1">
      <c r="A60" s="4" t="s">
        <v>104</v>
      </c>
      <c r="B60" s="6">
        <v>30000</v>
      </c>
      <c r="C60" s="173">
        <f>IF(B18=0,"",(B60)/(B18))</f>
        <v>0.04004004004004004</v>
      </c>
    </row>
    <row r="61" spans="1:3" ht="12.75" customHeight="1">
      <c r="A61" s="4" t="s">
        <v>105</v>
      </c>
      <c r="B61" s="6">
        <f>24000</f>
        <v>24000</v>
      </c>
      <c r="C61" s="173">
        <f>IF(B18=0,"",(B61)/(B18))</f>
        <v>0.03203203203203203</v>
      </c>
    </row>
    <row r="62" spans="1:3" ht="12.75" customHeight="1">
      <c r="A62" s="4" t="s">
        <v>106</v>
      </c>
      <c r="B62" s="6">
        <v>1000</v>
      </c>
      <c r="C62" s="173">
        <f>IF(B18=0,"",(B62)/(B18))</f>
        <v>0.001334668001334668</v>
      </c>
    </row>
    <row r="63" spans="1:3" ht="12.75" customHeight="1">
      <c r="A63" s="4" t="s">
        <v>107</v>
      </c>
      <c r="B63" s="6">
        <v>6000</v>
      </c>
      <c r="C63" s="173">
        <f>IF(B18=0,"",(B63)/(B18))</f>
        <v>0.008008008008008008</v>
      </c>
    </row>
    <row r="64" spans="1:3" ht="12.75" customHeight="1">
      <c r="A64" s="4" t="s">
        <v>108</v>
      </c>
      <c r="B64" s="6">
        <v>6</v>
      </c>
      <c r="C64" s="173">
        <f>IF(B18=0,"",(B64)/(B18))</f>
        <v>8.008008008008007E-06</v>
      </c>
    </row>
    <row r="65" spans="1:3" ht="12.75" customHeight="1">
      <c r="A65" s="4" t="s">
        <v>109</v>
      </c>
      <c r="B65" s="5"/>
      <c r="C65" s="173"/>
    </row>
    <row r="66" spans="1:3" ht="12.75" customHeight="1">
      <c r="A66" s="4" t="s">
        <v>110</v>
      </c>
      <c r="B66" s="6">
        <v>10800</v>
      </c>
      <c r="C66" s="173">
        <f>IF(B18=0,"",(B66)/(B18))</f>
        <v>0.014414414414414415</v>
      </c>
    </row>
    <row r="67" spans="1:3" ht="12.75" customHeight="1">
      <c r="A67" s="4" t="s">
        <v>111</v>
      </c>
      <c r="B67" s="6">
        <f>40</f>
        <v>40</v>
      </c>
      <c r="C67" s="173">
        <f>IF(B18=0,"",(B67)/(B18))</f>
        <v>5.338672005338672E-05</v>
      </c>
    </row>
    <row r="68" spans="1:3" ht="12.75" customHeight="1">
      <c r="A68" s="4" t="s">
        <v>112</v>
      </c>
      <c r="B68" s="7">
        <f>((B65)+(B66))+(B67)</f>
        <v>10840</v>
      </c>
      <c r="C68" s="174">
        <f>IF(B18=0,"",(B68)/(B18))</f>
        <v>0.0144678011344678</v>
      </c>
    </row>
    <row r="69" spans="1:3" ht="12.75" customHeight="1">
      <c r="A69" s="4" t="s">
        <v>113</v>
      </c>
      <c r="B69" s="6">
        <v>76800</v>
      </c>
      <c r="C69" s="173">
        <f>IF(B18=0,"",(B69)/(B18))</f>
        <v>0.10250250250250251</v>
      </c>
    </row>
    <row r="70" spans="1:3" ht="12.75" customHeight="1">
      <c r="A70" s="4" t="s">
        <v>114</v>
      </c>
      <c r="B70" s="5"/>
      <c r="C70" s="173"/>
    </row>
    <row r="71" spans="1:3" ht="12.75" customHeight="1">
      <c r="A71" s="4" t="s">
        <v>115</v>
      </c>
      <c r="B71" s="6">
        <v>150</v>
      </c>
      <c r="C71" s="173">
        <f>IF(B18=0,"",(B71)/(B18))</f>
        <v>0.0002002002002002002</v>
      </c>
    </row>
    <row r="72" spans="1:3" ht="12.75" customHeight="1">
      <c r="A72" s="4" t="s">
        <v>116</v>
      </c>
      <c r="B72" s="6">
        <v>500</v>
      </c>
      <c r="C72" s="173">
        <f>IF(B18=0,"",(B72)/(B18))</f>
        <v>0.000667334000667334</v>
      </c>
    </row>
    <row r="73" spans="1:3" ht="12.75" customHeight="1">
      <c r="A73" s="4" t="s">
        <v>117</v>
      </c>
      <c r="B73" s="6">
        <f>175</f>
        <v>175</v>
      </c>
      <c r="C73" s="173">
        <f>IF(B18=0,"",(B73)/(B18))</f>
        <v>0.0002335669002335669</v>
      </c>
    </row>
    <row r="74" spans="1:3" ht="12.75" customHeight="1">
      <c r="A74" s="4" t="s">
        <v>118</v>
      </c>
      <c r="B74" s="7">
        <f>(((B70)+(B71))+(B72))+(B73)</f>
        <v>825</v>
      </c>
      <c r="C74" s="174">
        <f>IF(B18=0,"",(B74)/(B18))</f>
        <v>0.0011011011011011012</v>
      </c>
    </row>
    <row r="75" spans="1:3" ht="12.75" customHeight="1">
      <c r="A75" s="4" t="s">
        <v>119</v>
      </c>
      <c r="B75" s="6">
        <v>4500</v>
      </c>
      <c r="C75" s="173">
        <f>IF(B18=0,"",(B75)/(B18))</f>
        <v>0.006006006006006006</v>
      </c>
    </row>
    <row r="76" spans="1:3" ht="12.75" customHeight="1">
      <c r="A76" s="4" t="s">
        <v>120</v>
      </c>
      <c r="B76" s="6">
        <v>1800</v>
      </c>
      <c r="C76" s="173">
        <f>IF(B18=0,"",(B76)/(B18))</f>
        <v>0.0024024024024024023</v>
      </c>
    </row>
    <row r="77" spans="1:3" ht="12.75" customHeight="1">
      <c r="A77" s="4" t="s">
        <v>121</v>
      </c>
      <c r="B77" s="6">
        <f>300</f>
        <v>300</v>
      </c>
      <c r="C77" s="173">
        <f>IF(B18=0,"",(B77)/(B18))</f>
        <v>0.0004004004004004004</v>
      </c>
    </row>
    <row r="78" spans="1:3" ht="12.75" customHeight="1">
      <c r="A78" s="4" t="s">
        <v>122</v>
      </c>
      <c r="B78" s="6">
        <v>6500</v>
      </c>
      <c r="C78" s="173">
        <f>IF(B18=0,"",(B78)/(B18))</f>
        <v>0.008675342008675343</v>
      </c>
    </row>
    <row r="79" spans="1:3" ht="12.75" customHeight="1">
      <c r="A79" s="4" t="s">
        <v>123</v>
      </c>
      <c r="B79" s="5"/>
      <c r="C79" s="173"/>
    </row>
    <row r="80" spans="1:3" ht="12.75" customHeight="1">
      <c r="A80" s="4" t="s">
        <v>124</v>
      </c>
      <c r="B80" s="6">
        <v>750</v>
      </c>
      <c r="C80" s="173">
        <f>IF(B18=0,"",(B80)/(B18))</f>
        <v>0.001001001001001001</v>
      </c>
    </row>
    <row r="81" spans="1:3" ht="12.75" customHeight="1">
      <c r="A81" s="4" t="s">
        <v>125</v>
      </c>
      <c r="B81" s="6">
        <v>650</v>
      </c>
      <c r="C81" s="173">
        <f>IF(B18=0,"",(B81)/(B18))</f>
        <v>0.0008675342008675342</v>
      </c>
    </row>
    <row r="82" spans="1:3" ht="12.75" customHeight="1">
      <c r="A82" s="4" t="s">
        <v>126</v>
      </c>
      <c r="B82" s="6">
        <v>500</v>
      </c>
      <c r="C82" s="173">
        <f>IF(B18=0,"",(B82)/(B18))</f>
        <v>0.000667334000667334</v>
      </c>
    </row>
    <row r="83" spans="1:3" ht="12.75" customHeight="1">
      <c r="A83" s="4" t="s">
        <v>127</v>
      </c>
      <c r="B83" s="7">
        <f>(((B79)+(B80))+(B81))+(B82)</f>
        <v>1900</v>
      </c>
      <c r="C83" s="174">
        <f>IF(B18=0,"",(B83)/(B18))</f>
        <v>0.002535869202535869</v>
      </c>
    </row>
    <row r="84" spans="1:3" ht="12.75" customHeight="1">
      <c r="A84" s="4" t="s">
        <v>128</v>
      </c>
      <c r="B84" s="6">
        <v>7800</v>
      </c>
      <c r="C84" s="173">
        <f>IF(B18=0,"",(B84)/(B18))</f>
        <v>0.01041041041041041</v>
      </c>
    </row>
    <row r="85" spans="1:3" ht="12.75" customHeight="1">
      <c r="A85" s="4" t="s">
        <v>129</v>
      </c>
      <c r="B85" s="7">
        <f>((((((((((((((((((((((((((((B40)+(B41))+(B42))+(B43))+(B44))+(B45))+(B46))+(B47))+(B50))+(B54))+(B55))+(B56))+(B57))+(B58))+(B59))+(B60))+(B61))+(B62))+(B63))+(B64))+(B68))+(B69))+(B74))+(B75))+(B76))+(B77))+(B78))+(B83))+(B84)</f>
        <v>270786</v>
      </c>
      <c r="C85" s="174">
        <f>IF(B18=0,"",(B85)/(B18))</f>
        <v>0.3614094094094094</v>
      </c>
    </row>
    <row r="86" spans="1:3" ht="12.75" customHeight="1">
      <c r="A86" s="4" t="s">
        <v>130</v>
      </c>
      <c r="B86" s="7">
        <f>(B32)-(B85)</f>
        <v>61899</v>
      </c>
      <c r="C86" s="174">
        <f>IF(B18=0,"",(B86)/(B18))</f>
        <v>0.08261461461461461</v>
      </c>
    </row>
    <row r="87" spans="1:3" ht="12.75" customHeight="1">
      <c r="A87" s="4" t="s">
        <v>131</v>
      </c>
      <c r="B87" s="5"/>
      <c r="C87" s="172"/>
    </row>
    <row r="88" spans="1:3" ht="12.75" customHeight="1">
      <c r="A88" s="4" t="s">
        <v>132</v>
      </c>
      <c r="B88" s="6">
        <v>1</v>
      </c>
      <c r="C88" s="173">
        <f>IF(B18=0,"",(B88)/(B18))</f>
        <v>1.334668001334668E-06</v>
      </c>
    </row>
    <row r="89" spans="1:3" ht="12.75" customHeight="1">
      <c r="A89" s="4" t="s">
        <v>133</v>
      </c>
      <c r="B89" s="7">
        <f>B88</f>
        <v>1</v>
      </c>
      <c r="C89" s="174">
        <f>IF(B18=0,"",(B89)/(B18))</f>
        <v>1.334668001334668E-06</v>
      </c>
    </row>
    <row r="90" spans="1:3" ht="12.75" customHeight="1">
      <c r="A90" s="4" t="s">
        <v>134</v>
      </c>
      <c r="B90" s="7">
        <f>(B89)-(0)</f>
        <v>1</v>
      </c>
      <c r="C90" s="174">
        <f>IF(B18=0,"",(B90)/(B18))</f>
        <v>1.334668001334668E-06</v>
      </c>
    </row>
    <row r="91" spans="1:3" ht="12.75" customHeight="1">
      <c r="A91" s="4" t="s">
        <v>135</v>
      </c>
      <c r="B91" s="7">
        <f>(B86)+(B90)</f>
        <v>61900</v>
      </c>
      <c r="C91" s="174">
        <f>IF(B18=0,"",(B91)/(B18))</f>
        <v>0.08261594928261595</v>
      </c>
    </row>
    <row r="92" spans="1:3" ht="12.75" customHeight="1">
      <c r="A92" s="4"/>
      <c r="B92" s="5"/>
      <c r="C92" s="172"/>
    </row>
    <row r="93" ht="12.75" customHeight="1"/>
    <row r="94" ht="12.75" customHeight="1"/>
    <row r="95" spans="1:3" ht="12.75" customHeight="1">
      <c r="A95" s="168"/>
      <c r="B95" s="168"/>
      <c r="C95" s="168"/>
    </row>
  </sheetData>
  <mergeCells count="5">
    <mergeCell ref="A1:C1"/>
    <mergeCell ref="A2:C2"/>
    <mergeCell ref="A3:C3"/>
    <mergeCell ref="B5:C5"/>
    <mergeCell ref="A95:C9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view="pageLayout" workbookViewId="0" topLeftCell="A1"/>
  </sheetViews>
  <sheetFormatPr defaultColWidth="8.8515625" defaultRowHeight="12.75"/>
  <cols>
    <col min="1" max="1" width="3.7109375" style="1" customWidth="1"/>
    <col min="2" max="2" width="15.421875" style="1" customWidth="1"/>
    <col min="3" max="3" width="4.140625" style="1" customWidth="1"/>
    <col min="4" max="4" width="28.140625" style="1" customWidth="1"/>
    <col min="5" max="5" width="11.28125" style="118" customWidth="1"/>
    <col min="6" max="6" width="8.140625" style="140" customWidth="1"/>
    <col min="7" max="7" width="11.28125" style="141" customWidth="1"/>
    <col min="8" max="8" width="11.28125" style="162" customWidth="1"/>
    <col min="9" max="9" width="7.8515625" style="40" customWidth="1"/>
    <col min="10" max="10" width="10.8515625" style="57" customWidth="1"/>
    <col min="11" max="16384" width="8.8515625" style="1" customWidth="1"/>
  </cols>
  <sheetData>
    <row r="1" spans="5:10" s="8" customFormat="1" ht="12.75" customHeight="1">
      <c r="E1" s="9" t="s">
        <v>138</v>
      </c>
      <c r="F1" s="10"/>
      <c r="G1" s="11" t="s">
        <v>234</v>
      </c>
      <c r="H1" s="12" t="s">
        <v>139</v>
      </c>
      <c r="I1" s="169" t="s">
        <v>235</v>
      </c>
      <c r="J1" s="170"/>
    </row>
    <row r="2" spans="5:10" s="8" customFormat="1" ht="6" customHeight="1" thickBot="1">
      <c r="E2" s="13"/>
      <c r="F2" s="14"/>
      <c r="G2" s="15"/>
      <c r="H2" s="16"/>
      <c r="I2" s="17"/>
      <c r="J2" s="18"/>
    </row>
    <row r="3" spans="1:10" ht="12.75" customHeight="1" thickTop="1">
      <c r="A3" s="19" t="s">
        <v>140</v>
      </c>
      <c r="B3" s="20"/>
      <c r="C3" s="21" t="s">
        <v>141</v>
      </c>
      <c r="D3" s="22"/>
      <c r="E3" s="23"/>
      <c r="F3" s="24"/>
      <c r="G3" s="25"/>
      <c r="H3" s="26"/>
      <c r="I3" s="24"/>
      <c r="J3" s="27"/>
    </row>
    <row r="4" spans="1:10" ht="12.75" customHeight="1">
      <c r="A4" s="28"/>
      <c r="B4" s="29"/>
      <c r="C4" s="29"/>
      <c r="D4" s="179" t="s">
        <v>142</v>
      </c>
      <c r="E4" s="180">
        <v>608750</v>
      </c>
      <c r="F4" s="181"/>
      <c r="G4" s="180">
        <f>E4</f>
        <v>608750</v>
      </c>
      <c r="H4" s="182"/>
      <c r="I4" s="183"/>
      <c r="J4" s="184"/>
    </row>
    <row r="5" spans="1:10" ht="12.75" customHeight="1">
      <c r="A5" s="28"/>
      <c r="B5" s="29"/>
      <c r="C5" s="29"/>
      <c r="D5" s="179" t="s">
        <v>143</v>
      </c>
      <c r="E5" s="180">
        <v>0</v>
      </c>
      <c r="F5" s="181"/>
      <c r="G5" s="180">
        <f>E5</f>
        <v>0</v>
      </c>
      <c r="H5" s="182"/>
      <c r="I5" s="183"/>
      <c r="J5" s="184"/>
    </row>
    <row r="6" spans="1:10" ht="12.75" customHeight="1">
      <c r="A6" s="28"/>
      <c r="B6" s="29"/>
      <c r="C6" s="29"/>
      <c r="D6" s="179" t="s">
        <v>144</v>
      </c>
      <c r="E6" s="180">
        <v>140500</v>
      </c>
      <c r="F6" s="181"/>
      <c r="G6" s="180">
        <f>E6</f>
        <v>140500</v>
      </c>
      <c r="H6" s="182"/>
      <c r="I6" s="183"/>
      <c r="J6" s="184"/>
    </row>
    <row r="7" spans="1:10" s="38" customFormat="1" ht="12.75" customHeight="1" thickBot="1">
      <c r="A7" s="30"/>
      <c r="B7" s="31"/>
      <c r="C7" s="32" t="s">
        <v>145</v>
      </c>
      <c r="D7" s="33"/>
      <c r="E7" s="34">
        <v>749250</v>
      </c>
      <c r="F7" s="35">
        <v>1</v>
      </c>
      <c r="G7" s="34">
        <f>SUM(G4:G6)</f>
        <v>749250</v>
      </c>
      <c r="H7" s="36"/>
      <c r="I7" s="35">
        <v>1</v>
      </c>
      <c r="J7" s="37" t="s">
        <v>140</v>
      </c>
    </row>
    <row r="8" spans="1:10" ht="8.1" customHeight="1" thickBot="1" thickTop="1">
      <c r="A8" s="38"/>
      <c r="B8" s="39"/>
      <c r="C8" s="39"/>
      <c r="D8" s="40"/>
      <c r="E8" s="41"/>
      <c r="F8" s="42"/>
      <c r="G8" s="41"/>
      <c r="H8" s="43"/>
      <c r="I8" s="42"/>
      <c r="J8" s="44"/>
    </row>
    <row r="9" spans="1:10" ht="12.75" customHeight="1" thickTop="1">
      <c r="A9" s="19" t="s">
        <v>146</v>
      </c>
      <c r="B9" s="20"/>
      <c r="C9" s="21" t="s">
        <v>147</v>
      </c>
      <c r="D9" s="45"/>
      <c r="E9" s="25"/>
      <c r="F9" s="24"/>
      <c r="G9" s="25"/>
      <c r="H9" s="46"/>
      <c r="I9" s="24"/>
      <c r="J9" s="27"/>
    </row>
    <row r="10" spans="1:10" ht="12.75" customHeight="1">
      <c r="A10" s="47" t="s">
        <v>148</v>
      </c>
      <c r="B10" s="48"/>
      <c r="C10" s="49"/>
      <c r="D10" s="50" t="s">
        <v>149</v>
      </c>
      <c r="E10" s="41">
        <v>71200</v>
      </c>
      <c r="F10" s="42">
        <f>E10/E6</f>
        <v>0.5067615658362989</v>
      </c>
      <c r="G10" s="41">
        <f>G6*I10</f>
        <v>73060</v>
      </c>
      <c r="H10" s="51">
        <f>E10-G10</f>
        <v>-1860</v>
      </c>
      <c r="I10" s="42">
        <v>0.52</v>
      </c>
      <c r="J10" s="52" t="s">
        <v>150</v>
      </c>
    </row>
    <row r="11" spans="1:10" ht="12.75" customHeight="1">
      <c r="A11" s="47"/>
      <c r="B11" s="48"/>
      <c r="C11" s="49"/>
      <c r="D11" s="50" t="s">
        <v>151</v>
      </c>
      <c r="E11" s="41">
        <v>600</v>
      </c>
      <c r="F11" s="42">
        <f>E11/E6</f>
        <v>0.004270462633451958</v>
      </c>
      <c r="G11" s="41">
        <v>0</v>
      </c>
      <c r="H11" s="51"/>
      <c r="I11" s="42"/>
      <c r="J11" s="52"/>
    </row>
    <row r="12" spans="1:10" ht="12.75" customHeight="1" hidden="1">
      <c r="A12" s="47"/>
      <c r="B12" s="48"/>
      <c r="C12" s="49"/>
      <c r="D12" s="53" t="s">
        <v>152</v>
      </c>
      <c r="E12" s="41">
        <v>0</v>
      </c>
      <c r="F12" s="42">
        <f>E12/E6</f>
        <v>0</v>
      </c>
      <c r="G12" s="41">
        <f>G6*I12</f>
        <v>0</v>
      </c>
      <c r="H12" s="51">
        <f>E12-G12</f>
        <v>0</v>
      </c>
      <c r="I12" s="42">
        <v>0</v>
      </c>
      <c r="J12" s="52" t="s">
        <v>153</v>
      </c>
    </row>
    <row r="13" spans="1:10" ht="12.75" customHeight="1">
      <c r="A13" s="47"/>
      <c r="B13" s="48"/>
      <c r="C13" s="49"/>
      <c r="D13" s="54" t="s">
        <v>154</v>
      </c>
      <c r="E13" s="41">
        <v>2400</v>
      </c>
      <c r="F13" s="42">
        <f>E13/E6</f>
        <v>0.01708185053380783</v>
      </c>
      <c r="G13" s="41">
        <f>G6*I13</f>
        <v>9132.5</v>
      </c>
      <c r="H13" s="51">
        <f>E13-G13</f>
        <v>-6732.5</v>
      </c>
      <c r="I13" s="42">
        <v>0.065</v>
      </c>
      <c r="J13" s="52" t="s">
        <v>153</v>
      </c>
    </row>
    <row r="14" spans="1:10" ht="12.75" customHeight="1">
      <c r="A14" s="55"/>
      <c r="B14" s="49"/>
      <c r="C14" s="49"/>
      <c r="D14" s="50" t="s">
        <v>155</v>
      </c>
      <c r="E14" s="41">
        <v>465</v>
      </c>
      <c r="F14" s="42">
        <f>E14/E6</f>
        <v>0.0033096085409252667</v>
      </c>
      <c r="G14" s="41">
        <f>G6*I14</f>
        <v>1756.25</v>
      </c>
      <c r="H14" s="51">
        <f>E14-G14</f>
        <v>-1291.25</v>
      </c>
      <c r="I14" s="163">
        <v>0.0125</v>
      </c>
      <c r="J14" s="52" t="s">
        <v>150</v>
      </c>
    </row>
    <row r="15" spans="1:10" ht="12.75" customHeight="1">
      <c r="A15" s="55"/>
      <c r="B15" s="49"/>
      <c r="C15" s="56" t="s">
        <v>156</v>
      </c>
      <c r="D15" s="57"/>
      <c r="E15" s="58">
        <v>74665</v>
      </c>
      <c r="F15" s="42">
        <f>E15/E6</f>
        <v>0.531423487544484</v>
      </c>
      <c r="G15" s="58">
        <f>SUM(G10:G14)</f>
        <v>83948.75</v>
      </c>
      <c r="H15" s="51">
        <f>E15-G15</f>
        <v>-9283.75</v>
      </c>
      <c r="I15" s="42">
        <f>G15/G6</f>
        <v>0.5975</v>
      </c>
      <c r="J15" s="52" t="s">
        <v>150</v>
      </c>
    </row>
    <row r="16" spans="1:10" ht="8.1" customHeight="1">
      <c r="A16" s="55"/>
      <c r="B16" s="49"/>
      <c r="C16" s="49"/>
      <c r="D16" s="59"/>
      <c r="E16" s="41"/>
      <c r="F16" s="42"/>
      <c r="G16" s="41"/>
      <c r="H16" s="51"/>
      <c r="I16" s="42"/>
      <c r="J16" s="52"/>
    </row>
    <row r="17" spans="1:10" ht="12.95" customHeight="1">
      <c r="A17" s="55"/>
      <c r="B17" s="49"/>
      <c r="C17" s="48" t="s">
        <v>157</v>
      </c>
      <c r="D17" s="59"/>
      <c r="E17" s="41"/>
      <c r="F17" s="42"/>
      <c r="G17" s="41"/>
      <c r="H17" s="51"/>
      <c r="I17" s="42"/>
      <c r="J17" s="52"/>
    </row>
    <row r="18" spans="1:10" ht="12.75">
      <c r="A18" s="60"/>
      <c r="B18" s="48"/>
      <c r="C18" s="49"/>
      <c r="D18" s="185" t="s">
        <v>158</v>
      </c>
      <c r="E18" s="180">
        <v>35000</v>
      </c>
      <c r="F18" s="181">
        <f>E18/E4</f>
        <v>0.057494866529774126</v>
      </c>
      <c r="G18" s="180">
        <f>G4*I18</f>
        <v>36525</v>
      </c>
      <c r="H18" s="186">
        <f>E18-G18</f>
        <v>-1525</v>
      </c>
      <c r="I18" s="181">
        <v>0.06</v>
      </c>
      <c r="J18" s="184" t="s">
        <v>159</v>
      </c>
    </row>
    <row r="19" spans="1:10" ht="12.75" customHeight="1">
      <c r="A19" s="55"/>
      <c r="B19" s="49"/>
      <c r="C19" s="49"/>
      <c r="D19" s="61" t="s">
        <v>160</v>
      </c>
      <c r="E19" s="41"/>
      <c r="F19" s="42"/>
      <c r="G19" s="41"/>
      <c r="H19" s="51"/>
      <c r="I19" s="42"/>
      <c r="J19" s="52"/>
    </row>
    <row r="20" spans="1:10" ht="12.75" customHeight="1">
      <c r="A20" s="62"/>
      <c r="B20" s="48"/>
      <c r="C20" s="48"/>
      <c r="D20" s="179" t="s">
        <v>161</v>
      </c>
      <c r="E20" s="180">
        <v>268500</v>
      </c>
      <c r="F20" s="181">
        <f>E20/E4</f>
        <v>0.44106776180698154</v>
      </c>
      <c r="G20" s="180">
        <f>G4*I20</f>
        <v>273937.5</v>
      </c>
      <c r="H20" s="186">
        <f>E20-G20</f>
        <v>-5437.5</v>
      </c>
      <c r="I20" s="181">
        <v>0.45</v>
      </c>
      <c r="J20" s="184" t="s">
        <v>159</v>
      </c>
    </row>
    <row r="21" spans="1:10" ht="12.75" customHeight="1">
      <c r="A21" s="55"/>
      <c r="B21" s="49"/>
      <c r="C21" s="63"/>
      <c r="D21" s="53" t="s">
        <v>162</v>
      </c>
      <c r="E21" s="41">
        <v>30000</v>
      </c>
      <c r="F21" s="42">
        <f>E21/E20</f>
        <v>0.11173184357541899</v>
      </c>
      <c r="G21" s="41">
        <f>G20*I21</f>
        <v>27393.75</v>
      </c>
      <c r="H21" s="51">
        <f>E21-G21</f>
        <v>2606.25</v>
      </c>
      <c r="I21" s="42">
        <v>0.1</v>
      </c>
      <c r="J21" s="52" t="s">
        <v>163</v>
      </c>
    </row>
    <row r="22" spans="1:10" ht="12.75" customHeight="1">
      <c r="A22" s="55"/>
      <c r="B22" s="49"/>
      <c r="C22" s="49"/>
      <c r="D22" s="50" t="s">
        <v>164</v>
      </c>
      <c r="E22" s="41">
        <v>316500</v>
      </c>
      <c r="F22" s="42"/>
      <c r="G22" s="41">
        <f>SUM(G20:G21)</f>
        <v>301331.25</v>
      </c>
      <c r="H22" s="51">
        <f>E22-G22</f>
        <v>15168.75</v>
      </c>
      <c r="I22" s="42"/>
      <c r="J22" s="52"/>
    </row>
    <row r="23" spans="1:10" ht="12.75" customHeight="1">
      <c r="A23" s="55"/>
      <c r="B23" s="49"/>
      <c r="C23" s="56" t="s">
        <v>165</v>
      </c>
      <c r="D23" s="57"/>
      <c r="E23" s="58">
        <v>351500</v>
      </c>
      <c r="F23" s="42">
        <f>E23/E4</f>
        <v>0.5774127310061602</v>
      </c>
      <c r="G23" s="58">
        <f>G18+G22</f>
        <v>337856.25</v>
      </c>
      <c r="H23" s="51">
        <f>E23-G23</f>
        <v>13643.75</v>
      </c>
      <c r="I23" s="64"/>
      <c r="J23" s="65"/>
    </row>
    <row r="24" spans="1:10" ht="8.1" customHeight="1">
      <c r="A24" s="55"/>
      <c r="B24" s="49"/>
      <c r="C24" s="49"/>
      <c r="D24" s="59"/>
      <c r="E24" s="41"/>
      <c r="F24" s="42"/>
      <c r="G24" s="41"/>
      <c r="H24" s="51"/>
      <c r="I24" s="64"/>
      <c r="J24" s="65"/>
    </row>
    <row r="25" spans="1:10" ht="12.95" customHeight="1">
      <c r="A25" s="55"/>
      <c r="B25" s="49"/>
      <c r="C25" s="48" t="s">
        <v>166</v>
      </c>
      <c r="D25" s="59"/>
      <c r="E25" s="41"/>
      <c r="F25" s="42"/>
      <c r="G25" s="41"/>
      <c r="H25" s="51"/>
      <c r="I25" s="64"/>
      <c r="J25" s="65"/>
    </row>
    <row r="26" spans="1:10" ht="12.75" customHeight="1">
      <c r="A26" s="60"/>
      <c r="B26" s="48"/>
      <c r="C26" s="66"/>
      <c r="D26" s="54" t="s">
        <v>167</v>
      </c>
      <c r="E26" s="41">
        <v>14500</v>
      </c>
      <c r="F26" s="42">
        <f>E26/E7</f>
        <v>0.019352686019352687</v>
      </c>
      <c r="G26" s="41">
        <f>G7*I26</f>
        <v>18731.25</v>
      </c>
      <c r="H26" s="51">
        <f>E26-G26</f>
        <v>-4231.25</v>
      </c>
      <c r="I26" s="42">
        <v>0.025</v>
      </c>
      <c r="J26" s="52" t="s">
        <v>168</v>
      </c>
    </row>
    <row r="27" spans="1:10" ht="8.1" customHeight="1">
      <c r="A27" s="67"/>
      <c r="B27" s="56"/>
      <c r="C27" s="56"/>
      <c r="D27" s="59"/>
      <c r="E27" s="41"/>
      <c r="F27" s="42"/>
      <c r="G27" s="41"/>
      <c r="H27" s="51"/>
      <c r="I27" s="42"/>
      <c r="J27" s="52"/>
    </row>
    <row r="28" spans="1:10" ht="12.75" customHeight="1" thickBot="1">
      <c r="A28" s="68"/>
      <c r="B28" s="69"/>
      <c r="C28" s="70" t="s">
        <v>169</v>
      </c>
      <c r="D28" s="71"/>
      <c r="E28" s="72">
        <v>440665</v>
      </c>
      <c r="F28" s="73">
        <f>E28/E7</f>
        <v>0.5881414748081415</v>
      </c>
      <c r="G28" s="72">
        <f>G15+G23+G26</f>
        <v>440536.25</v>
      </c>
      <c r="H28" s="74">
        <f>E28-G28</f>
        <v>128.75</v>
      </c>
      <c r="I28" s="73">
        <f>G28/G7</f>
        <v>0.5879696363029696</v>
      </c>
      <c r="J28" s="75" t="s">
        <v>168</v>
      </c>
    </row>
    <row r="29" spans="1:10" ht="8.1" customHeight="1" thickTop="1">
      <c r="A29" s="39"/>
      <c r="B29" s="39"/>
      <c r="C29" s="39"/>
      <c r="D29" s="40"/>
      <c r="E29" s="41"/>
      <c r="F29" s="42"/>
      <c r="G29" s="41"/>
      <c r="H29" s="51"/>
      <c r="I29" s="42"/>
      <c r="J29" s="44"/>
    </row>
    <row r="30" spans="3:10" s="76" customFormat="1" ht="12.75" customHeight="1">
      <c r="C30" s="76" t="s">
        <v>76</v>
      </c>
      <c r="D30" s="77"/>
      <c r="E30" s="78">
        <v>308585</v>
      </c>
      <c r="F30" s="79">
        <f>E30/E7</f>
        <v>0.4118585251918585</v>
      </c>
      <c r="G30" s="78">
        <f>G7-G28</f>
        <v>308713.75</v>
      </c>
      <c r="H30" s="51"/>
      <c r="I30" s="79">
        <f>G30/G7</f>
        <v>0.4120303636970304</v>
      </c>
      <c r="J30" s="80" t="s">
        <v>170</v>
      </c>
    </row>
    <row r="31" spans="1:10" ht="8.1" customHeight="1" thickBot="1">
      <c r="A31" s="39"/>
      <c r="B31" s="39"/>
      <c r="C31" s="39"/>
      <c r="D31" s="40"/>
      <c r="E31" s="41"/>
      <c r="F31" s="42"/>
      <c r="G31" s="41"/>
      <c r="H31" s="51"/>
      <c r="I31" s="42"/>
      <c r="J31" s="44"/>
    </row>
    <row r="32" spans="1:10" ht="12.75" customHeight="1" thickTop="1">
      <c r="A32" s="19" t="s">
        <v>171</v>
      </c>
      <c r="B32" s="81"/>
      <c r="C32" s="82" t="s">
        <v>172</v>
      </c>
      <c r="D32" s="83"/>
      <c r="E32" s="25"/>
      <c r="F32" s="24"/>
      <c r="G32" s="25"/>
      <c r="H32" s="46"/>
      <c r="I32" s="24"/>
      <c r="J32" s="27"/>
    </row>
    <row r="33" spans="1:10" ht="12.75" customHeight="1">
      <c r="A33" s="84" t="s">
        <v>173</v>
      </c>
      <c r="B33" s="29"/>
      <c r="C33" s="49"/>
      <c r="D33" s="54" t="s">
        <v>174</v>
      </c>
      <c r="E33" s="41">
        <v>11000</v>
      </c>
      <c r="F33" s="42"/>
      <c r="G33" s="41"/>
      <c r="H33" s="51">
        <f>E33-G33</f>
        <v>11000</v>
      </c>
      <c r="I33" s="42"/>
      <c r="J33" s="52"/>
    </row>
    <row r="34" spans="1:10" ht="12.75" customHeight="1">
      <c r="A34" s="47"/>
      <c r="B34" s="29"/>
      <c r="C34" s="56"/>
      <c r="D34" s="54" t="s">
        <v>175</v>
      </c>
      <c r="E34" s="41">
        <v>6000</v>
      </c>
      <c r="F34" s="42"/>
      <c r="G34" s="41"/>
      <c r="H34" s="51">
        <f>E34-G34</f>
        <v>6000</v>
      </c>
      <c r="I34" s="42"/>
      <c r="J34" s="52"/>
    </row>
    <row r="35" spans="1:10" ht="12.75" customHeight="1">
      <c r="A35" s="47"/>
      <c r="B35" s="29"/>
      <c r="C35" s="56"/>
      <c r="D35" s="54" t="s">
        <v>176</v>
      </c>
      <c r="E35" s="41">
        <v>206</v>
      </c>
      <c r="F35" s="42"/>
      <c r="G35" s="41"/>
      <c r="H35" s="51">
        <f>E35-G35</f>
        <v>206</v>
      </c>
      <c r="I35" s="42"/>
      <c r="J35" s="52"/>
    </row>
    <row r="36" spans="1:10" ht="12.75" customHeight="1">
      <c r="A36" s="47"/>
      <c r="B36" s="29"/>
      <c r="C36" s="29"/>
      <c r="D36" s="54" t="s">
        <v>177</v>
      </c>
      <c r="E36" s="41">
        <v>1400</v>
      </c>
      <c r="F36" s="42"/>
      <c r="G36" s="41"/>
      <c r="H36" s="51">
        <f>E36-G36</f>
        <v>1400</v>
      </c>
      <c r="I36" s="42"/>
      <c r="J36" s="52"/>
    </row>
    <row r="37" spans="1:10" ht="12.75" customHeight="1">
      <c r="A37" s="47"/>
      <c r="B37" s="29"/>
      <c r="C37" s="187" t="s">
        <v>178</v>
      </c>
      <c r="D37" s="188"/>
      <c r="E37" s="189">
        <v>18606</v>
      </c>
      <c r="F37" s="190">
        <f>E37/E7</f>
        <v>0.024832832832832833</v>
      </c>
      <c r="G37" s="189">
        <f>G7*I37</f>
        <v>22477.5</v>
      </c>
      <c r="H37" s="186">
        <f>E37-G37</f>
        <v>-3871.5</v>
      </c>
      <c r="I37" s="190">
        <v>0.03</v>
      </c>
      <c r="J37" s="191" t="s">
        <v>168</v>
      </c>
    </row>
    <row r="38" spans="1:10" ht="12.75" customHeight="1">
      <c r="A38" s="47"/>
      <c r="B38" s="29"/>
      <c r="C38" s="56"/>
      <c r="D38" s="54"/>
      <c r="E38" s="41"/>
      <c r="F38" s="42"/>
      <c r="G38" s="41"/>
      <c r="H38" s="51"/>
      <c r="I38" s="42"/>
      <c r="J38" s="52"/>
    </row>
    <row r="39" spans="1:10" ht="12.75" customHeight="1">
      <c r="A39" s="60"/>
      <c r="B39" s="66"/>
      <c r="C39" s="66"/>
      <c r="D39" s="179" t="s">
        <v>179</v>
      </c>
      <c r="E39" s="180">
        <v>22500</v>
      </c>
      <c r="F39" s="181">
        <f>E39/E7</f>
        <v>0.03003003003003003</v>
      </c>
      <c r="G39" s="180">
        <f>G7*I39</f>
        <v>44955</v>
      </c>
      <c r="H39" s="186">
        <f aca="true" t="shared" si="0" ref="H39:H60">E39-G39</f>
        <v>-22455</v>
      </c>
      <c r="I39" s="181">
        <v>0.06</v>
      </c>
      <c r="J39" s="184" t="s">
        <v>180</v>
      </c>
    </row>
    <row r="40" spans="1:10" ht="12.75" customHeight="1">
      <c r="A40" s="84"/>
      <c r="B40" s="66"/>
      <c r="C40" s="66"/>
      <c r="D40" s="179" t="s">
        <v>181</v>
      </c>
      <c r="E40" s="180">
        <v>30000</v>
      </c>
      <c r="F40" s="181">
        <f>E40/E7</f>
        <v>0.04004004004004004</v>
      </c>
      <c r="G40" s="180">
        <f>G7*I40</f>
        <v>14985</v>
      </c>
      <c r="H40" s="186">
        <f t="shared" si="0"/>
        <v>15015</v>
      </c>
      <c r="I40" s="181">
        <v>0.02</v>
      </c>
      <c r="J40" s="184" t="s">
        <v>168</v>
      </c>
    </row>
    <row r="41" spans="1:10" ht="12.75" customHeight="1">
      <c r="A41" s="85"/>
      <c r="B41" s="86"/>
      <c r="C41" s="87"/>
      <c r="D41" s="53" t="s">
        <v>182</v>
      </c>
      <c r="E41" s="41">
        <v>6000</v>
      </c>
      <c r="F41" s="42">
        <f>E41/(E39+E40)</f>
        <v>0.11428571428571428</v>
      </c>
      <c r="G41" s="41">
        <f>(G39+G40)*I41</f>
        <v>5994</v>
      </c>
      <c r="H41" s="51">
        <f t="shared" si="0"/>
        <v>6</v>
      </c>
      <c r="I41" s="42">
        <v>0.1</v>
      </c>
      <c r="J41" s="52" t="s">
        <v>163</v>
      </c>
    </row>
    <row r="42" spans="1:10" ht="12.75" customHeight="1">
      <c r="A42" s="85"/>
      <c r="B42" s="86"/>
      <c r="C42" s="66"/>
      <c r="D42" s="88" t="s">
        <v>183</v>
      </c>
      <c r="E42" s="58">
        <v>36900</v>
      </c>
      <c r="F42" s="64"/>
      <c r="G42" s="58">
        <f>SUM(G39:G41)</f>
        <v>65934</v>
      </c>
      <c r="H42" s="51">
        <f t="shared" si="0"/>
        <v>-29034</v>
      </c>
      <c r="I42" s="64"/>
      <c r="J42" s="65"/>
    </row>
    <row r="43" spans="1:10" ht="12.75" customHeight="1">
      <c r="A43" s="85"/>
      <c r="B43" s="86"/>
      <c r="C43" s="66"/>
      <c r="D43" s="53" t="s">
        <v>184</v>
      </c>
      <c r="E43" s="41">
        <v>0</v>
      </c>
      <c r="F43" s="42">
        <f>E43/(E39+E40+E20)</f>
        <v>0</v>
      </c>
      <c r="G43" s="41">
        <f>(G39+G40+G20)*I43</f>
        <v>21702.037500000002</v>
      </c>
      <c r="H43" s="51">
        <f t="shared" si="0"/>
        <v>-21702.037500000002</v>
      </c>
      <c r="I43" s="42">
        <v>0.065</v>
      </c>
      <c r="J43" s="52" t="s">
        <v>185</v>
      </c>
    </row>
    <row r="44" spans="1:10" ht="12.75" customHeight="1">
      <c r="A44" s="85"/>
      <c r="B44" s="66"/>
      <c r="C44" s="66"/>
      <c r="D44" s="54" t="s">
        <v>186</v>
      </c>
      <c r="E44" s="41">
        <v>3600</v>
      </c>
      <c r="F44" s="42">
        <f>E44/E7</f>
        <v>0.004804804804804805</v>
      </c>
      <c r="G44" s="41">
        <f>G7*I44</f>
        <v>7492.5</v>
      </c>
      <c r="H44" s="51">
        <f t="shared" si="0"/>
        <v>-3892.5</v>
      </c>
      <c r="I44" s="42">
        <v>0.01</v>
      </c>
      <c r="J44" s="52" t="s">
        <v>168</v>
      </c>
    </row>
    <row r="45" spans="1:10" ht="12.75" customHeight="1">
      <c r="A45" s="60"/>
      <c r="B45" s="89"/>
      <c r="C45" s="192"/>
      <c r="D45" s="193" t="s">
        <v>187</v>
      </c>
      <c r="E45" s="180">
        <v>76800</v>
      </c>
      <c r="F45" s="181">
        <f>E45/E7</f>
        <v>0.10250250250250251</v>
      </c>
      <c r="G45" s="180">
        <f>G7*I45</f>
        <v>44955</v>
      </c>
      <c r="H45" s="186">
        <f t="shared" si="0"/>
        <v>31845</v>
      </c>
      <c r="I45" s="181">
        <v>0.06</v>
      </c>
      <c r="J45" s="184" t="s">
        <v>168</v>
      </c>
    </row>
    <row r="46" spans="1:10" ht="12.75" customHeight="1">
      <c r="A46" s="90"/>
      <c r="B46" s="29"/>
      <c r="C46" s="29"/>
      <c r="D46" s="54" t="s">
        <v>188</v>
      </c>
      <c r="E46" s="41">
        <v>0</v>
      </c>
      <c r="F46" s="42">
        <f>E46/E7</f>
        <v>0</v>
      </c>
      <c r="G46" s="41">
        <f>G7*I46</f>
        <v>5994</v>
      </c>
      <c r="H46" s="51">
        <f t="shared" si="0"/>
        <v>-5994</v>
      </c>
      <c r="I46" s="42">
        <v>0.008</v>
      </c>
      <c r="J46" s="52" t="s">
        <v>168</v>
      </c>
    </row>
    <row r="47" spans="1:10" ht="12.75" customHeight="1">
      <c r="A47" s="90"/>
      <c r="B47" s="29"/>
      <c r="C47" s="29"/>
      <c r="D47" s="54" t="s">
        <v>189</v>
      </c>
      <c r="E47" s="41">
        <v>6500</v>
      </c>
      <c r="F47" s="42">
        <f>E47/E7</f>
        <v>0.008675342008675343</v>
      </c>
      <c r="G47" s="41">
        <f>G7*I47</f>
        <v>3746.25</v>
      </c>
      <c r="H47" s="51">
        <f t="shared" si="0"/>
        <v>2753.75</v>
      </c>
      <c r="I47" s="42">
        <v>0.005</v>
      </c>
      <c r="J47" s="52" t="s">
        <v>168</v>
      </c>
    </row>
    <row r="48" spans="1:10" ht="12.75" customHeight="1">
      <c r="A48" s="90"/>
      <c r="B48" s="29"/>
      <c r="C48" s="29"/>
      <c r="D48" s="54" t="s">
        <v>190</v>
      </c>
      <c r="E48" s="41">
        <v>7800</v>
      </c>
      <c r="F48" s="42">
        <f>E48/E7</f>
        <v>0.01041041041041041</v>
      </c>
      <c r="G48" s="41">
        <f>G7*I48</f>
        <v>7492.5</v>
      </c>
      <c r="H48" s="51">
        <f t="shared" si="0"/>
        <v>307.5</v>
      </c>
      <c r="I48" s="42">
        <v>0.01</v>
      </c>
      <c r="J48" s="52" t="s">
        <v>168</v>
      </c>
    </row>
    <row r="49" spans="1:10" ht="12.75" customHeight="1">
      <c r="A49" s="90"/>
      <c r="B49" s="29"/>
      <c r="C49" s="29"/>
      <c r="D49" s="54" t="s">
        <v>191</v>
      </c>
      <c r="E49" s="41">
        <v>2300</v>
      </c>
      <c r="F49" s="42">
        <f>E49/E7</f>
        <v>0.0030697364030697364</v>
      </c>
      <c r="G49" s="41">
        <f>G7*I49</f>
        <v>1498.5</v>
      </c>
      <c r="H49" s="51">
        <f t="shared" si="0"/>
        <v>801.5</v>
      </c>
      <c r="I49" s="42">
        <v>0.002</v>
      </c>
      <c r="J49" s="52" t="s">
        <v>168</v>
      </c>
    </row>
    <row r="50" spans="1:10" ht="12.75" customHeight="1">
      <c r="A50" s="90"/>
      <c r="B50" s="29"/>
      <c r="C50" s="29"/>
      <c r="D50" s="54" t="s">
        <v>192</v>
      </c>
      <c r="E50" s="41">
        <v>7500</v>
      </c>
      <c r="F50" s="42">
        <f>E50/E7</f>
        <v>0.01001001001001001</v>
      </c>
      <c r="G50" s="41">
        <f>G7*I50</f>
        <v>7492.5</v>
      </c>
      <c r="H50" s="51">
        <f t="shared" si="0"/>
        <v>7.5</v>
      </c>
      <c r="I50" s="42">
        <v>0.01</v>
      </c>
      <c r="J50" s="52" t="s">
        <v>168</v>
      </c>
    </row>
    <row r="51" spans="1:10" ht="12.75" customHeight="1">
      <c r="A51" s="90"/>
      <c r="B51" s="29"/>
      <c r="C51" s="29"/>
      <c r="D51" s="54" t="s">
        <v>193</v>
      </c>
      <c r="E51" s="41">
        <v>325</v>
      </c>
      <c r="F51" s="42">
        <f>E51/E7</f>
        <v>0.0004337671004337671</v>
      </c>
      <c r="G51" s="41">
        <f>G7*I51</f>
        <v>3746.25</v>
      </c>
      <c r="H51" s="51">
        <f t="shared" si="0"/>
        <v>-3421.25</v>
      </c>
      <c r="I51" s="42">
        <v>0.005</v>
      </c>
      <c r="J51" s="52" t="s">
        <v>168</v>
      </c>
    </row>
    <row r="52" spans="1:10" ht="12.75" customHeight="1">
      <c r="A52" s="90"/>
      <c r="B52" s="29"/>
      <c r="C52" s="29"/>
      <c r="D52" s="54" t="s">
        <v>194</v>
      </c>
      <c r="E52" s="41">
        <v>11000</v>
      </c>
      <c r="F52" s="42">
        <f>E52/E7</f>
        <v>0.014681348014681348</v>
      </c>
      <c r="G52" s="41">
        <f>G7*I52</f>
        <v>8991</v>
      </c>
      <c r="H52" s="51">
        <f t="shared" si="0"/>
        <v>2009</v>
      </c>
      <c r="I52" s="42">
        <v>0.012</v>
      </c>
      <c r="J52" s="52" t="s">
        <v>168</v>
      </c>
    </row>
    <row r="53" spans="1:10" ht="12.75" customHeight="1">
      <c r="A53" s="90"/>
      <c r="B53" s="29"/>
      <c r="C53" s="29"/>
      <c r="D53" s="54" t="s">
        <v>195</v>
      </c>
      <c r="E53" s="41">
        <v>10800</v>
      </c>
      <c r="F53" s="42">
        <f>E53/E7</f>
        <v>0.014414414414414415</v>
      </c>
      <c r="G53" s="41">
        <v>12000</v>
      </c>
      <c r="H53" s="51">
        <f t="shared" si="0"/>
        <v>-1200</v>
      </c>
      <c r="I53" s="164" t="s">
        <v>233</v>
      </c>
      <c r="J53" s="52" t="s">
        <v>168</v>
      </c>
    </row>
    <row r="54" spans="1:10" ht="12.75" customHeight="1">
      <c r="A54" s="90"/>
      <c r="B54" s="29"/>
      <c r="C54" s="29"/>
      <c r="D54" s="54" t="s">
        <v>196</v>
      </c>
      <c r="E54" s="41">
        <v>1000</v>
      </c>
      <c r="F54" s="42">
        <f>E54/E7</f>
        <v>0.001334668001334668</v>
      </c>
      <c r="G54" s="41">
        <f>G7*I54</f>
        <v>3746.25</v>
      </c>
      <c r="H54" s="51">
        <f t="shared" si="0"/>
        <v>-2746.25</v>
      </c>
      <c r="I54" s="42">
        <v>0.005</v>
      </c>
      <c r="J54" s="52" t="s">
        <v>168</v>
      </c>
    </row>
    <row r="55" spans="1:10" ht="12.75" customHeight="1">
      <c r="A55" s="90"/>
      <c r="B55" s="29"/>
      <c r="C55" s="29"/>
      <c r="D55" s="54" t="s">
        <v>197</v>
      </c>
      <c r="E55" s="41">
        <v>400</v>
      </c>
      <c r="F55" s="42">
        <f>E55/E7</f>
        <v>0.0005338672005338672</v>
      </c>
      <c r="G55" s="41">
        <f>G7*I55</f>
        <v>1873.125</v>
      </c>
      <c r="H55" s="51">
        <f t="shared" si="0"/>
        <v>-1473.125</v>
      </c>
      <c r="I55" s="42">
        <v>0.0025</v>
      </c>
      <c r="J55" s="52" t="s">
        <v>168</v>
      </c>
    </row>
    <row r="56" spans="1:10" ht="12.75" customHeight="1">
      <c r="A56" s="90"/>
      <c r="B56" s="29"/>
      <c r="C56" s="29"/>
      <c r="D56" s="54" t="s">
        <v>198</v>
      </c>
      <c r="E56" s="41">
        <v>0</v>
      </c>
      <c r="F56" s="42">
        <f>E56/E7</f>
        <v>0</v>
      </c>
      <c r="G56" s="41">
        <f>G7*I56</f>
        <v>0</v>
      </c>
      <c r="H56" s="51">
        <f t="shared" si="0"/>
        <v>0</v>
      </c>
      <c r="I56" s="42">
        <v>0</v>
      </c>
      <c r="J56" s="52" t="s">
        <v>168</v>
      </c>
    </row>
    <row r="57" spans="1:10" ht="12.75" customHeight="1">
      <c r="A57" s="90"/>
      <c r="B57" s="29"/>
      <c r="C57" s="29"/>
      <c r="D57" s="54" t="s">
        <v>199</v>
      </c>
      <c r="E57" s="41">
        <v>200</v>
      </c>
      <c r="F57" s="42">
        <f>E57/E7</f>
        <v>0.0002669336002669336</v>
      </c>
      <c r="G57" s="41">
        <f>G7*I57</f>
        <v>2247.75</v>
      </c>
      <c r="H57" s="51">
        <f t="shared" si="0"/>
        <v>-2047.75</v>
      </c>
      <c r="I57" s="42">
        <v>0.003</v>
      </c>
      <c r="J57" s="52" t="s">
        <v>168</v>
      </c>
    </row>
    <row r="58" spans="1:10" ht="12.75" customHeight="1">
      <c r="A58" s="90"/>
      <c r="B58" s="29"/>
      <c r="C58" s="29"/>
      <c r="D58" s="54" t="s">
        <v>208</v>
      </c>
      <c r="E58" s="41">
        <v>1300</v>
      </c>
      <c r="F58" s="42">
        <f>E58/E7</f>
        <v>0.0017350684017350684</v>
      </c>
      <c r="G58" s="41">
        <f>G7*I58</f>
        <v>1498.5</v>
      </c>
      <c r="H58" s="51">
        <f t="shared" si="0"/>
        <v>-198.5</v>
      </c>
      <c r="I58" s="42">
        <v>0.002</v>
      </c>
      <c r="J58" s="52" t="s">
        <v>168</v>
      </c>
    </row>
    <row r="59" spans="1:10" ht="12.75" customHeight="1">
      <c r="A59" s="90"/>
      <c r="B59" s="29"/>
      <c r="C59" s="29"/>
      <c r="D59" s="54" t="s">
        <v>200</v>
      </c>
      <c r="E59" s="41">
        <v>400</v>
      </c>
      <c r="F59" s="42">
        <f>E59/E7</f>
        <v>0.0005338672005338672</v>
      </c>
      <c r="G59" s="41">
        <f>G7*I59</f>
        <v>2247.75</v>
      </c>
      <c r="H59" s="51">
        <f t="shared" si="0"/>
        <v>-1847.75</v>
      </c>
      <c r="I59" s="42">
        <v>0.003</v>
      </c>
      <c r="J59" s="52" t="s">
        <v>168</v>
      </c>
    </row>
    <row r="60" spans="1:10" ht="12.75" customHeight="1">
      <c r="A60" s="90"/>
      <c r="B60" s="29"/>
      <c r="C60" s="56" t="s">
        <v>201</v>
      </c>
      <c r="D60" s="54"/>
      <c r="E60" s="58">
        <v>199371</v>
      </c>
      <c r="F60" s="64"/>
      <c r="G60" s="58">
        <f>G37+SUM(G42:G59)</f>
        <v>225135.4125</v>
      </c>
      <c r="H60" s="51">
        <f t="shared" si="0"/>
        <v>-25764.412500000006</v>
      </c>
      <c r="I60" s="42"/>
      <c r="J60" s="52"/>
    </row>
    <row r="61" spans="1:10" ht="12.75" customHeight="1">
      <c r="A61" s="67"/>
      <c r="B61" s="56"/>
      <c r="C61" s="56"/>
      <c r="D61" s="91"/>
      <c r="E61" s="41"/>
      <c r="F61" s="92"/>
      <c r="G61" s="41"/>
      <c r="H61" s="51"/>
      <c r="I61" s="42"/>
      <c r="J61" s="52"/>
    </row>
    <row r="62" spans="1:10" ht="12.75" customHeight="1">
      <c r="A62" s="47" t="s">
        <v>202</v>
      </c>
      <c r="B62" s="93"/>
      <c r="C62" s="89" t="s">
        <v>203</v>
      </c>
      <c r="D62" s="57"/>
      <c r="E62" s="41"/>
      <c r="F62" s="92"/>
      <c r="G62" s="41"/>
      <c r="H62" s="51"/>
      <c r="I62" s="42"/>
      <c r="J62" s="52"/>
    </row>
    <row r="63" spans="1:10" ht="12.75" customHeight="1">
      <c r="A63" s="47" t="s">
        <v>173</v>
      </c>
      <c r="B63" s="89"/>
      <c r="C63" s="89"/>
      <c r="D63" s="54" t="s">
        <v>204</v>
      </c>
      <c r="E63" s="41">
        <v>24000</v>
      </c>
      <c r="F63" s="92"/>
      <c r="G63" s="41"/>
      <c r="H63" s="51">
        <f aca="true" t="shared" si="1" ref="H63:H68">E63-G63</f>
        <v>24000</v>
      </c>
      <c r="I63" s="42"/>
      <c r="J63" s="52"/>
    </row>
    <row r="64" spans="1:10" ht="12.75" customHeight="1">
      <c r="A64" s="94"/>
      <c r="B64" s="89"/>
      <c r="C64" s="89"/>
      <c r="D64" s="54" t="s">
        <v>205</v>
      </c>
      <c r="E64" s="41">
        <v>0</v>
      </c>
      <c r="F64" s="92"/>
      <c r="G64" s="41"/>
      <c r="H64" s="51">
        <f t="shared" si="1"/>
        <v>0</v>
      </c>
      <c r="I64" s="42"/>
      <c r="J64" s="52"/>
    </row>
    <row r="65" spans="1:10" ht="12.75" customHeight="1">
      <c r="A65" s="94"/>
      <c r="B65" s="89"/>
      <c r="C65" s="89"/>
      <c r="D65" s="54" t="s">
        <v>206</v>
      </c>
      <c r="E65" s="41">
        <v>15615</v>
      </c>
      <c r="F65" s="92"/>
      <c r="G65" s="41"/>
      <c r="H65" s="51">
        <f t="shared" si="1"/>
        <v>15615</v>
      </c>
      <c r="I65" s="42"/>
      <c r="J65" s="52"/>
    </row>
    <row r="66" spans="1:10" ht="12.75" customHeight="1">
      <c r="A66" s="94"/>
      <c r="B66" s="89"/>
      <c r="C66" s="89"/>
      <c r="D66" s="54" t="s">
        <v>207</v>
      </c>
      <c r="E66" s="41">
        <v>7800</v>
      </c>
      <c r="F66" s="92"/>
      <c r="G66" s="41"/>
      <c r="H66" s="51">
        <f t="shared" si="1"/>
        <v>7800</v>
      </c>
      <c r="I66" s="42"/>
      <c r="J66" s="52"/>
    </row>
    <row r="67" spans="1:10" ht="12.75" customHeight="1">
      <c r="A67" s="90"/>
      <c r="B67" s="29"/>
      <c r="C67" s="29"/>
      <c r="D67" s="54" t="s">
        <v>209</v>
      </c>
      <c r="E67" s="41">
        <v>9800</v>
      </c>
      <c r="F67" s="92"/>
      <c r="G67" s="41"/>
      <c r="H67" s="51">
        <f t="shared" si="1"/>
        <v>9800</v>
      </c>
      <c r="I67" s="42"/>
      <c r="J67" s="52"/>
    </row>
    <row r="68" spans="1:10" ht="12.75" customHeight="1">
      <c r="A68" s="60"/>
      <c r="B68" s="95"/>
      <c r="C68" s="56" t="s">
        <v>210</v>
      </c>
      <c r="D68" s="57"/>
      <c r="E68" s="58">
        <v>63915</v>
      </c>
      <c r="F68" s="96">
        <f>E68/E7</f>
        <v>0.0853053053053053</v>
      </c>
      <c r="G68" s="58">
        <v>0</v>
      </c>
      <c r="H68" s="97">
        <f t="shared" si="1"/>
        <v>63915</v>
      </c>
      <c r="I68" s="64">
        <f>G68/G7</f>
        <v>0</v>
      </c>
      <c r="J68" s="65" t="s">
        <v>168</v>
      </c>
    </row>
    <row r="69" spans="1:10" ht="6" customHeight="1" thickBot="1">
      <c r="A69" s="98"/>
      <c r="B69" s="99"/>
      <c r="C69" s="99"/>
      <c r="D69" s="100"/>
      <c r="E69" s="101"/>
      <c r="F69" s="102"/>
      <c r="G69" s="101"/>
      <c r="H69" s="51"/>
      <c r="I69" s="103"/>
      <c r="J69" s="104"/>
    </row>
    <row r="70" spans="1:10" ht="13.5" thickTop="1">
      <c r="A70" s="105" t="s">
        <v>131</v>
      </c>
      <c r="B70" s="20"/>
      <c r="C70" s="21" t="s">
        <v>131</v>
      </c>
      <c r="D70" s="106"/>
      <c r="E70" s="107">
        <v>1</v>
      </c>
      <c r="F70" s="108"/>
      <c r="G70" s="107"/>
      <c r="H70" s="46">
        <f>E70-G70</f>
        <v>1</v>
      </c>
      <c r="I70" s="109"/>
      <c r="J70" s="110"/>
    </row>
    <row r="71" spans="1:10" ht="13.5" thickBot="1">
      <c r="A71" s="111" t="s">
        <v>211</v>
      </c>
      <c r="B71" s="112"/>
      <c r="C71" s="194" t="s">
        <v>212</v>
      </c>
      <c r="D71" s="195"/>
      <c r="E71" s="196">
        <v>61900</v>
      </c>
      <c r="F71" s="197">
        <f>E71/E7</f>
        <v>0.08261594928261595</v>
      </c>
      <c r="G71" s="196">
        <f>G30-G60-G68+G70</f>
        <v>83578.3375</v>
      </c>
      <c r="H71" s="196">
        <f>E71-G71</f>
        <v>-21678.337499999994</v>
      </c>
      <c r="I71" s="198">
        <f>G71/G7</f>
        <v>0.11154933266599933</v>
      </c>
      <c r="J71" s="199" t="s">
        <v>168</v>
      </c>
    </row>
    <row r="72" spans="1:10" ht="5.1" customHeight="1" thickTop="1">
      <c r="A72" s="95"/>
      <c r="B72" s="95"/>
      <c r="C72" s="95"/>
      <c r="D72" s="113"/>
      <c r="E72" s="114"/>
      <c r="F72" s="115"/>
      <c r="G72" s="114"/>
      <c r="H72" s="97"/>
      <c r="I72" s="116"/>
      <c r="J72" s="117"/>
    </row>
    <row r="73" spans="1:10" ht="12.75">
      <c r="A73" s="95"/>
      <c r="B73" s="95"/>
      <c r="C73" s="95"/>
      <c r="D73" s="95"/>
      <c r="F73" s="119"/>
      <c r="G73" s="120"/>
      <c r="H73" s="121"/>
      <c r="I73" s="119"/>
      <c r="J73" s="54"/>
    </row>
    <row r="74" spans="1:10" ht="12.75">
      <c r="A74" s="76" t="s">
        <v>213</v>
      </c>
      <c r="B74" s="95"/>
      <c r="C74" s="95"/>
      <c r="D74" s="95"/>
      <c r="F74" s="119"/>
      <c r="G74" s="120"/>
      <c r="H74" s="121"/>
      <c r="I74" s="119"/>
      <c r="J74" s="54"/>
    </row>
    <row r="75" spans="1:10" ht="12.75">
      <c r="A75" s="95"/>
      <c r="B75" s="95"/>
      <c r="C75" s="95"/>
      <c r="D75" s="95"/>
      <c r="F75" s="119"/>
      <c r="G75" s="120"/>
      <c r="H75" s="121"/>
      <c r="I75" s="119"/>
      <c r="J75" s="54"/>
    </row>
    <row r="76" spans="1:10" ht="13.5" thickBot="1">
      <c r="A76" s="95"/>
      <c r="B76" s="95"/>
      <c r="C76" s="95"/>
      <c r="D76" s="95"/>
      <c r="F76" s="119"/>
      <c r="G76" s="120"/>
      <c r="H76" s="121"/>
      <c r="I76" s="119"/>
      <c r="J76" s="54"/>
    </row>
    <row r="77" spans="1:10" ht="24.95" customHeight="1" thickBot="1" thickTop="1">
      <c r="A77" s="122" t="s">
        <v>214</v>
      </c>
      <c r="B77" s="95"/>
      <c r="C77" s="95"/>
      <c r="D77" s="123">
        <f>F30</f>
        <v>0.4118585251918585</v>
      </c>
      <c r="F77" s="119"/>
      <c r="G77" s="120"/>
      <c r="H77" s="121"/>
      <c r="I77" s="119"/>
      <c r="J77" s="54"/>
    </row>
    <row r="78" spans="1:10" ht="24.95" customHeight="1" thickTop="1">
      <c r="A78" s="122"/>
      <c r="B78" s="95"/>
      <c r="C78" s="95"/>
      <c r="D78" s="124"/>
      <c r="F78" s="119"/>
      <c r="G78" s="120"/>
      <c r="H78" s="121"/>
      <c r="I78" s="119"/>
      <c r="J78" s="54"/>
    </row>
    <row r="79" spans="1:10" ht="24.95" customHeight="1">
      <c r="A79" s="122"/>
      <c r="B79" s="95"/>
      <c r="C79" s="95"/>
      <c r="D79" s="124"/>
      <c r="F79" s="119"/>
      <c r="G79" s="120"/>
      <c r="H79" s="121"/>
      <c r="I79" s="119"/>
      <c r="J79" s="54"/>
    </row>
    <row r="80" spans="1:10" ht="15" customHeight="1">
      <c r="A80" s="95"/>
      <c r="B80" s="95"/>
      <c r="C80" s="95"/>
      <c r="D80" s="95"/>
      <c r="F80" s="119"/>
      <c r="G80" s="120"/>
      <c r="H80" s="121"/>
      <c r="I80" s="119"/>
      <c r="J80" s="54"/>
    </row>
    <row r="81" spans="1:10" ht="15" customHeight="1">
      <c r="A81" s="98"/>
      <c r="B81" s="99"/>
      <c r="C81" s="99"/>
      <c r="D81" s="99"/>
      <c r="E81" s="125"/>
      <c r="F81" s="103"/>
      <c r="G81" s="126"/>
      <c r="H81" s="127"/>
      <c r="I81" s="103"/>
      <c r="J81" s="104"/>
    </row>
    <row r="82" spans="1:10" ht="15" customHeight="1">
      <c r="A82" s="128" t="s">
        <v>215</v>
      </c>
      <c r="B82" s="122"/>
      <c r="C82" s="95"/>
      <c r="D82" s="95"/>
      <c r="F82" s="119"/>
      <c r="G82" s="120"/>
      <c r="H82" s="121"/>
      <c r="I82" s="119"/>
      <c r="J82" s="44"/>
    </row>
    <row r="83" spans="1:10" ht="15" customHeight="1">
      <c r="A83" s="129"/>
      <c r="B83" s="95"/>
      <c r="C83" s="95"/>
      <c r="D83" s="95"/>
      <c r="F83" s="119"/>
      <c r="G83" s="120"/>
      <c r="H83" s="121"/>
      <c r="I83" s="119"/>
      <c r="J83" s="44"/>
    </row>
    <row r="84" spans="1:10" ht="24.95" customHeight="1">
      <c r="A84" s="129"/>
      <c r="B84" s="130" t="s">
        <v>216</v>
      </c>
      <c r="C84" s="131" t="s">
        <v>217</v>
      </c>
      <c r="D84" s="132">
        <v>8000</v>
      </c>
      <c r="E84" s="118" t="s">
        <v>218</v>
      </c>
      <c r="F84" s="119"/>
      <c r="G84" s="120"/>
      <c r="H84" s="121"/>
      <c r="I84" s="119"/>
      <c r="J84" s="44"/>
    </row>
    <row r="85" spans="1:10" ht="24.95" customHeight="1">
      <c r="A85" s="129"/>
      <c r="B85" s="130" t="s">
        <v>170</v>
      </c>
      <c r="C85" s="131" t="s">
        <v>217</v>
      </c>
      <c r="D85" s="124">
        <f>D77</f>
        <v>0.4118585251918585</v>
      </c>
      <c r="F85" s="119"/>
      <c r="G85" s="120"/>
      <c r="H85" s="121"/>
      <c r="I85" s="119"/>
      <c r="J85" s="44"/>
    </row>
    <row r="86" spans="1:10" ht="24.95" customHeight="1" thickBot="1">
      <c r="A86" s="129"/>
      <c r="B86" s="130" t="s">
        <v>219</v>
      </c>
      <c r="C86" s="131" t="s">
        <v>217</v>
      </c>
      <c r="D86" s="133">
        <f>D84/D85</f>
        <v>19424.14569729572</v>
      </c>
      <c r="E86" s="134" t="s">
        <v>220</v>
      </c>
      <c r="F86" s="119"/>
      <c r="G86" s="120"/>
      <c r="H86" s="121"/>
      <c r="I86" s="119"/>
      <c r="J86" s="44"/>
    </row>
    <row r="87" spans="1:10" ht="13.5" thickTop="1">
      <c r="A87" s="135"/>
      <c r="B87" s="136"/>
      <c r="C87" s="136"/>
      <c r="D87" s="136"/>
      <c r="E87" s="137"/>
      <c r="F87" s="116"/>
      <c r="G87" s="138"/>
      <c r="H87" s="139"/>
      <c r="I87" s="116"/>
      <c r="J87" s="117"/>
    </row>
    <row r="88" spans="8:10" ht="12.75">
      <c r="H88" s="142"/>
      <c r="I88" s="140"/>
      <c r="J88" s="54"/>
    </row>
    <row r="89" spans="8:10" ht="12.75">
      <c r="H89" s="142"/>
      <c r="I89" s="140"/>
      <c r="J89" s="54"/>
    </row>
    <row r="90" spans="8:10" ht="24.95" customHeight="1">
      <c r="H90" s="142"/>
      <c r="I90" s="140"/>
      <c r="J90" s="54"/>
    </row>
    <row r="91" spans="1:10" ht="24.95" customHeight="1">
      <c r="A91" s="143" t="s">
        <v>221</v>
      </c>
      <c r="B91" s="99"/>
      <c r="C91" s="144"/>
      <c r="D91" s="145" t="s">
        <v>222</v>
      </c>
      <c r="E91" s="125"/>
      <c r="F91" s="103"/>
      <c r="G91" s="126"/>
      <c r="H91" s="127"/>
      <c r="I91" s="103"/>
      <c r="J91" s="104"/>
    </row>
    <row r="92" spans="1:10" ht="15" customHeight="1">
      <c r="A92" s="129"/>
      <c r="B92" s="95"/>
      <c r="C92" s="57"/>
      <c r="D92" s="95"/>
      <c r="F92" s="119"/>
      <c r="G92" s="120"/>
      <c r="H92" s="121"/>
      <c r="I92" s="119"/>
      <c r="J92" s="44"/>
    </row>
    <row r="93" spans="1:10" ht="24.95" customHeight="1">
      <c r="A93" s="129"/>
      <c r="B93" s="122" t="s">
        <v>223</v>
      </c>
      <c r="C93" s="146" t="s">
        <v>217</v>
      </c>
      <c r="D93" s="147">
        <f>E60+E68-E67</f>
        <v>253486</v>
      </c>
      <c r="F93" s="119"/>
      <c r="G93" s="120"/>
      <c r="H93" s="95"/>
      <c r="I93" s="119"/>
      <c r="J93" s="44"/>
    </row>
    <row r="94" spans="1:10" ht="24.95" customHeight="1">
      <c r="A94" s="129"/>
      <c r="B94" s="122" t="s">
        <v>224</v>
      </c>
      <c r="C94" s="146" t="s">
        <v>217</v>
      </c>
      <c r="D94" s="148">
        <v>4000</v>
      </c>
      <c r="E94" s="118" t="s">
        <v>225</v>
      </c>
      <c r="F94" s="119"/>
      <c r="G94" s="120"/>
      <c r="H94" s="95"/>
      <c r="I94" s="119"/>
      <c r="J94" s="44"/>
    </row>
    <row r="95" spans="1:10" ht="24.95" customHeight="1">
      <c r="A95" s="129"/>
      <c r="B95" s="122" t="s">
        <v>226</v>
      </c>
      <c r="C95" s="57"/>
      <c r="D95" s="149">
        <f>SUM(D93:D94)</f>
        <v>257486</v>
      </c>
      <c r="F95" s="119"/>
      <c r="G95" s="120"/>
      <c r="H95" s="95"/>
      <c r="I95" s="119"/>
      <c r="J95" s="44"/>
    </row>
    <row r="96" spans="1:10" ht="24.95" customHeight="1">
      <c r="A96" s="129"/>
      <c r="B96" s="95"/>
      <c r="C96" s="57"/>
      <c r="D96" s="122"/>
      <c r="F96" s="119"/>
      <c r="G96" s="120"/>
      <c r="H96" s="95"/>
      <c r="I96" s="119"/>
      <c r="J96" s="44"/>
    </row>
    <row r="97" spans="1:10" ht="24.95" customHeight="1">
      <c r="A97" s="129"/>
      <c r="B97" s="95"/>
      <c r="C97" s="57"/>
      <c r="D97" s="122"/>
      <c r="F97" s="119"/>
      <c r="G97" s="120"/>
      <c r="H97" s="95"/>
      <c r="I97" s="119"/>
      <c r="J97" s="44"/>
    </row>
    <row r="98" spans="1:10" ht="24.95" customHeight="1">
      <c r="A98" s="129"/>
      <c r="B98" s="150" t="s">
        <v>227</v>
      </c>
      <c r="C98" s="151"/>
      <c r="D98" s="152">
        <f>D95/D77</f>
        <v>625180.6973767357</v>
      </c>
      <c r="F98" s="119"/>
      <c r="G98" s="120"/>
      <c r="H98" s="95"/>
      <c r="I98" s="119"/>
      <c r="J98" s="44"/>
    </row>
    <row r="99" spans="1:10" ht="24.95" customHeight="1">
      <c r="A99" s="129"/>
      <c r="B99" s="95"/>
      <c r="C99" s="57"/>
      <c r="D99" s="122"/>
      <c r="F99" s="119"/>
      <c r="G99" s="120"/>
      <c r="H99" s="95"/>
      <c r="I99" s="54"/>
      <c r="J99" s="153"/>
    </row>
    <row r="100" spans="1:10" ht="15.75">
      <c r="A100" s="129"/>
      <c r="B100" s="122" t="s">
        <v>228</v>
      </c>
      <c r="C100" s="146" t="s">
        <v>229</v>
      </c>
      <c r="D100" s="132">
        <v>0</v>
      </c>
      <c r="E100" s="118" t="s">
        <v>230</v>
      </c>
      <c r="F100" s="119"/>
      <c r="G100" s="120"/>
      <c r="H100" s="95"/>
      <c r="I100" s="54"/>
      <c r="J100" s="153"/>
    </row>
    <row r="101" spans="1:10" ht="12.75">
      <c r="A101" s="129"/>
      <c r="B101" s="95"/>
      <c r="C101" s="57"/>
      <c r="D101" s="122"/>
      <c r="F101" s="119"/>
      <c r="G101" s="120"/>
      <c r="H101" s="95"/>
      <c r="I101" s="54"/>
      <c r="J101" s="153"/>
    </row>
    <row r="102" spans="1:10" ht="12.75">
      <c r="A102" s="129"/>
      <c r="B102" s="95"/>
      <c r="C102" s="57"/>
      <c r="D102" s="122"/>
      <c r="F102" s="119"/>
      <c r="G102" s="120"/>
      <c r="H102" s="95"/>
      <c r="I102" s="54"/>
      <c r="J102" s="153"/>
    </row>
    <row r="103" spans="1:10" ht="12.75">
      <c r="A103" s="129"/>
      <c r="B103" s="122" t="s">
        <v>231</v>
      </c>
      <c r="C103" s="57"/>
      <c r="D103" s="147">
        <f>SUM(D95+D100)</f>
        <v>257486</v>
      </c>
      <c r="F103" s="119"/>
      <c r="G103" s="120"/>
      <c r="H103" s="95"/>
      <c r="I103" s="54"/>
      <c r="J103" s="153"/>
    </row>
    <row r="104" spans="1:10" ht="24.6" customHeight="1">
      <c r="A104" s="129"/>
      <c r="B104" s="95"/>
      <c r="C104" s="57"/>
      <c r="D104" s="122"/>
      <c r="F104" s="119"/>
      <c r="G104" s="120"/>
      <c r="H104" s="95"/>
      <c r="I104" s="54"/>
      <c r="J104" s="153"/>
    </row>
    <row r="105" spans="1:10" ht="15">
      <c r="A105" s="129"/>
      <c r="B105" s="122" t="s">
        <v>170</v>
      </c>
      <c r="C105" s="154" t="s">
        <v>217</v>
      </c>
      <c r="D105" s="124">
        <f>D77</f>
        <v>0.4118585251918585</v>
      </c>
      <c r="F105" s="119"/>
      <c r="G105" s="120"/>
      <c r="H105" s="95"/>
      <c r="I105" s="54"/>
      <c r="J105" s="153"/>
    </row>
    <row r="106" spans="1:10" ht="15">
      <c r="A106" s="129"/>
      <c r="B106" s="122"/>
      <c r="C106" s="154"/>
      <c r="D106" s="124"/>
      <c r="F106" s="119"/>
      <c r="G106" s="120"/>
      <c r="H106" s="95"/>
      <c r="I106" s="54"/>
      <c r="J106" s="153"/>
    </row>
    <row r="107" spans="1:10" ht="15.75" thickBot="1">
      <c r="A107" s="129"/>
      <c r="B107" s="155" t="s">
        <v>232</v>
      </c>
      <c r="C107" s="156" t="s">
        <v>217</v>
      </c>
      <c r="D107" s="157">
        <f>D103/D77</f>
        <v>625180.6973767357</v>
      </c>
      <c r="F107" s="119"/>
      <c r="G107" s="120"/>
      <c r="H107" s="95"/>
      <c r="I107" s="54"/>
      <c r="J107" s="153"/>
    </row>
    <row r="108" spans="1:10" ht="24.6" customHeight="1" thickTop="1">
      <c r="A108" s="135"/>
      <c r="B108" s="136"/>
      <c r="C108" s="158"/>
      <c r="D108" s="136"/>
      <c r="E108" s="137"/>
      <c r="F108" s="116"/>
      <c r="G108" s="138"/>
      <c r="H108" s="136"/>
      <c r="I108" s="159"/>
      <c r="J108" s="160"/>
    </row>
    <row r="109" spans="5:10" ht="12.75">
      <c r="E109" s="1"/>
      <c r="F109" s="1"/>
      <c r="G109" s="1"/>
      <c r="H109" s="1"/>
      <c r="I109" s="1"/>
      <c r="J109" s="1"/>
    </row>
    <row r="110" spans="5:10" ht="24.95" customHeight="1">
      <c r="E110" s="1"/>
      <c r="F110" s="1"/>
      <c r="G110" s="1"/>
      <c r="H110" s="1"/>
      <c r="I110" s="1"/>
      <c r="J110" s="1"/>
    </row>
    <row r="111" spans="5:10" ht="24.95" customHeight="1">
      <c r="E111" s="1"/>
      <c r="F111" s="1"/>
      <c r="G111" s="1"/>
      <c r="H111" s="1"/>
      <c r="I111" s="1"/>
      <c r="J111" s="1"/>
    </row>
    <row r="112" spans="5:10" ht="12.75">
      <c r="E112" s="1"/>
      <c r="F112" s="1"/>
      <c r="G112" s="1"/>
      <c r="H112" s="1"/>
      <c r="I112" s="1"/>
      <c r="J112" s="1"/>
    </row>
    <row r="113" spans="5:10" ht="12.75">
      <c r="E113" s="1"/>
      <c r="F113" s="1"/>
      <c r="G113" s="1"/>
      <c r="H113" s="1"/>
      <c r="I113" s="1"/>
      <c r="J113" s="1"/>
    </row>
    <row r="114" ht="12.75">
      <c r="H114" s="142"/>
    </row>
    <row r="115" ht="12.75">
      <c r="H115" s="142"/>
    </row>
    <row r="116" spans="5:10" ht="12.75">
      <c r="E116" s="1"/>
      <c r="F116" s="1"/>
      <c r="G116" s="1"/>
      <c r="H116" s="1"/>
      <c r="I116" s="1"/>
      <c r="J116" s="1"/>
    </row>
    <row r="117" spans="5:10" ht="12.75">
      <c r="E117" s="1"/>
      <c r="F117" s="1"/>
      <c r="G117" s="1"/>
      <c r="H117" s="1"/>
      <c r="I117" s="1"/>
      <c r="J117" s="1"/>
    </row>
    <row r="118" spans="5:10" ht="12.75">
      <c r="E118" s="1"/>
      <c r="F118" s="1"/>
      <c r="G118" s="1"/>
      <c r="H118" s="1"/>
      <c r="I118" s="1"/>
      <c r="J118" s="1"/>
    </row>
    <row r="119" spans="5:10" ht="12.75">
      <c r="E119" s="1"/>
      <c r="F119" s="1"/>
      <c r="G119" s="1"/>
      <c r="H119" s="1"/>
      <c r="I119" s="1"/>
      <c r="J119" s="1"/>
    </row>
    <row r="120" ht="12.75">
      <c r="H120" s="142"/>
    </row>
    <row r="121" ht="12.75">
      <c r="H121" s="142"/>
    </row>
    <row r="122" ht="12.75">
      <c r="H122" s="142"/>
    </row>
    <row r="123" ht="12.75">
      <c r="H123" s="142"/>
    </row>
    <row r="124" spans="3:8" ht="12.75">
      <c r="C124" s="161"/>
      <c r="H124" s="142"/>
    </row>
    <row r="125" ht="12.75">
      <c r="H125" s="142"/>
    </row>
    <row r="126" ht="12.75">
      <c r="H126" s="142"/>
    </row>
    <row r="127" ht="12.75">
      <c r="H127" s="142"/>
    </row>
    <row r="128" ht="12.75">
      <c r="H128" s="142"/>
    </row>
    <row r="129" spans="5:10" s="40" customFormat="1" ht="12.75">
      <c r="E129" s="118"/>
      <c r="F129" s="140"/>
      <c r="G129" s="141"/>
      <c r="H129" s="142"/>
      <c r="J129" s="57"/>
    </row>
    <row r="130" spans="5:10" s="40" customFormat="1" ht="12.75">
      <c r="E130" s="118"/>
      <c r="F130" s="140"/>
      <c r="G130" s="141"/>
      <c r="H130" s="142"/>
      <c r="J130" s="57"/>
    </row>
    <row r="131" spans="5:10" s="40" customFormat="1" ht="12.75">
      <c r="E131" s="118"/>
      <c r="F131" s="140"/>
      <c r="G131" s="141"/>
      <c r="H131" s="142"/>
      <c r="J131" s="57"/>
    </row>
    <row r="132" spans="5:10" s="40" customFormat="1" ht="12.75">
      <c r="E132" s="118"/>
      <c r="F132" s="140"/>
      <c r="G132" s="141"/>
      <c r="H132" s="142"/>
      <c r="J132" s="57"/>
    </row>
    <row r="133" spans="5:10" s="40" customFormat="1" ht="12.75">
      <c r="E133" s="118"/>
      <c r="F133" s="140"/>
      <c r="G133" s="141"/>
      <c r="H133" s="142"/>
      <c r="J133" s="57"/>
    </row>
    <row r="134" spans="5:10" s="40" customFormat="1" ht="12.75">
      <c r="E134" s="118"/>
      <c r="F134" s="140"/>
      <c r="G134" s="141"/>
      <c r="H134" s="142"/>
      <c r="J134" s="57"/>
    </row>
    <row r="135" spans="5:10" s="40" customFormat="1" ht="12.75">
      <c r="E135" s="118"/>
      <c r="F135" s="140"/>
      <c r="G135" s="141"/>
      <c r="H135" s="142"/>
      <c r="J135" s="57"/>
    </row>
    <row r="136" spans="5:10" s="40" customFormat="1" ht="12.75">
      <c r="E136" s="118"/>
      <c r="F136" s="140"/>
      <c r="G136" s="141"/>
      <c r="H136" s="142"/>
      <c r="J136" s="57"/>
    </row>
    <row r="137" spans="5:10" s="40" customFormat="1" ht="12.75">
      <c r="E137" s="118"/>
      <c r="F137" s="140"/>
      <c r="G137" s="141"/>
      <c r="H137" s="142"/>
      <c r="J137" s="57"/>
    </row>
    <row r="138" spans="5:10" s="40" customFormat="1" ht="12.75">
      <c r="E138" s="118"/>
      <c r="F138" s="140"/>
      <c r="G138" s="141"/>
      <c r="H138" s="142"/>
      <c r="J138" s="57"/>
    </row>
    <row r="139" spans="5:10" s="40" customFormat="1" ht="12.75">
      <c r="E139" s="118"/>
      <c r="F139" s="140"/>
      <c r="G139" s="141"/>
      <c r="H139" s="142"/>
      <c r="J139" s="57"/>
    </row>
    <row r="140" spans="5:10" s="40" customFormat="1" ht="12.75">
      <c r="E140" s="118"/>
      <c r="F140" s="140"/>
      <c r="G140" s="141"/>
      <c r="H140" s="142"/>
      <c r="J140" s="57"/>
    </row>
    <row r="141" spans="5:10" s="40" customFormat="1" ht="12.75">
      <c r="E141" s="118"/>
      <c r="F141" s="140"/>
      <c r="G141" s="141"/>
      <c r="H141" s="142"/>
      <c r="J141" s="57"/>
    </row>
    <row r="142" spans="5:10" s="40" customFormat="1" ht="12.75">
      <c r="E142" s="118"/>
      <c r="F142" s="140"/>
      <c r="G142" s="141"/>
      <c r="H142" s="142"/>
      <c r="J142" s="57"/>
    </row>
    <row r="143" spans="5:10" s="40" customFormat="1" ht="12.75">
      <c r="E143" s="118"/>
      <c r="F143" s="140"/>
      <c r="G143" s="141"/>
      <c r="H143" s="142"/>
      <c r="J143" s="57"/>
    </row>
    <row r="144" spans="5:10" s="40" customFormat="1" ht="12.75">
      <c r="E144" s="118"/>
      <c r="F144" s="140"/>
      <c r="G144" s="141"/>
      <c r="H144" s="142"/>
      <c r="J144" s="57"/>
    </row>
    <row r="145" spans="5:10" s="40" customFormat="1" ht="12.75">
      <c r="E145" s="118"/>
      <c r="F145" s="140"/>
      <c r="G145" s="141"/>
      <c r="H145" s="142"/>
      <c r="J145" s="57"/>
    </row>
    <row r="146" spans="5:10" s="40" customFormat="1" ht="12.75">
      <c r="E146" s="118"/>
      <c r="F146" s="140"/>
      <c r="G146" s="141"/>
      <c r="H146" s="142"/>
      <c r="J146" s="57"/>
    </row>
    <row r="147" spans="5:10" s="40" customFormat="1" ht="12.75">
      <c r="E147" s="118"/>
      <c r="F147" s="140"/>
      <c r="G147" s="141"/>
      <c r="H147" s="142"/>
      <c r="J147" s="57"/>
    </row>
    <row r="148" spans="5:10" s="40" customFormat="1" ht="12.75">
      <c r="E148" s="118"/>
      <c r="F148" s="140"/>
      <c r="G148" s="141"/>
      <c r="H148" s="142"/>
      <c r="J148" s="57"/>
    </row>
    <row r="149" spans="5:10" s="40" customFormat="1" ht="12.75">
      <c r="E149" s="118"/>
      <c r="F149" s="140"/>
      <c r="G149" s="141"/>
      <c r="H149" s="142"/>
      <c r="J149" s="57"/>
    </row>
    <row r="150" spans="5:10" s="40" customFormat="1" ht="12.75">
      <c r="E150" s="118"/>
      <c r="F150" s="140"/>
      <c r="G150" s="141"/>
      <c r="H150" s="142"/>
      <c r="J150" s="57"/>
    </row>
    <row r="151" spans="5:10" s="40" customFormat="1" ht="12.75">
      <c r="E151" s="118"/>
      <c r="F151" s="140"/>
      <c r="G151" s="141"/>
      <c r="H151" s="142"/>
      <c r="J151" s="57"/>
    </row>
    <row r="152" spans="5:10" s="40" customFormat="1" ht="12.75">
      <c r="E152" s="118"/>
      <c r="F152" s="140"/>
      <c r="G152" s="141"/>
      <c r="H152" s="142"/>
      <c r="J152" s="57"/>
    </row>
    <row r="153" spans="5:10" s="40" customFormat="1" ht="12.75">
      <c r="E153" s="118"/>
      <c r="F153" s="140"/>
      <c r="G153" s="141"/>
      <c r="H153" s="142"/>
      <c r="J153" s="57"/>
    </row>
    <row r="154" spans="5:10" s="40" customFormat="1" ht="12.75">
      <c r="E154" s="118"/>
      <c r="F154" s="140"/>
      <c r="G154" s="141"/>
      <c r="H154" s="142"/>
      <c r="J154" s="57"/>
    </row>
    <row r="155" spans="5:10" s="40" customFormat="1" ht="12.75">
      <c r="E155" s="118"/>
      <c r="F155" s="140"/>
      <c r="G155" s="141"/>
      <c r="H155" s="142"/>
      <c r="J155" s="57"/>
    </row>
    <row r="156" spans="5:10" s="40" customFormat="1" ht="12.75">
      <c r="E156" s="118"/>
      <c r="F156" s="140"/>
      <c r="G156" s="141"/>
      <c r="H156" s="142"/>
      <c r="J156" s="57"/>
    </row>
    <row r="157" spans="5:10" s="40" customFormat="1" ht="12.75">
      <c r="E157" s="118"/>
      <c r="F157" s="140"/>
      <c r="G157" s="141"/>
      <c r="H157" s="142"/>
      <c r="J157" s="57"/>
    </row>
    <row r="158" spans="5:10" s="40" customFormat="1" ht="12.75">
      <c r="E158" s="118"/>
      <c r="F158" s="140"/>
      <c r="G158" s="141"/>
      <c r="H158" s="142"/>
      <c r="J158" s="57"/>
    </row>
    <row r="159" spans="5:10" s="40" customFormat="1" ht="12.75">
      <c r="E159" s="118"/>
      <c r="F159" s="140"/>
      <c r="G159" s="141"/>
      <c r="H159" s="142"/>
      <c r="J159" s="57"/>
    </row>
    <row r="160" spans="5:10" s="40" customFormat="1" ht="12.75">
      <c r="E160" s="118"/>
      <c r="F160" s="140"/>
      <c r="G160" s="141"/>
      <c r="H160" s="142"/>
      <c r="J160" s="57"/>
    </row>
    <row r="161" spans="5:10" s="40" customFormat="1" ht="12.75">
      <c r="E161" s="118"/>
      <c r="F161" s="140"/>
      <c r="G161" s="141"/>
      <c r="H161" s="142"/>
      <c r="J161" s="57"/>
    </row>
    <row r="162" spans="5:10" s="40" customFormat="1" ht="12.75">
      <c r="E162" s="118"/>
      <c r="F162" s="140"/>
      <c r="G162" s="141"/>
      <c r="H162" s="142"/>
      <c r="J162" s="57"/>
    </row>
    <row r="163" spans="5:10" s="40" customFormat="1" ht="12.75">
      <c r="E163" s="118"/>
      <c r="F163" s="140"/>
      <c r="G163" s="141"/>
      <c r="H163" s="142"/>
      <c r="J163" s="57"/>
    </row>
    <row r="164" spans="5:10" s="40" customFormat="1" ht="12.75">
      <c r="E164" s="118"/>
      <c r="F164" s="140"/>
      <c r="G164" s="141"/>
      <c r="H164" s="142"/>
      <c r="J164" s="57"/>
    </row>
    <row r="165" spans="5:10" s="40" customFormat="1" ht="12.75">
      <c r="E165" s="118"/>
      <c r="F165" s="140"/>
      <c r="G165" s="141"/>
      <c r="H165" s="142"/>
      <c r="J165" s="57"/>
    </row>
    <row r="166" spans="5:10" s="40" customFormat="1" ht="12.75">
      <c r="E166" s="118"/>
      <c r="F166" s="140"/>
      <c r="G166" s="141"/>
      <c r="H166" s="142"/>
      <c r="J166" s="57"/>
    </row>
    <row r="167" spans="5:10" s="40" customFormat="1" ht="12.75">
      <c r="E167" s="118"/>
      <c r="F167" s="140"/>
      <c r="G167" s="141"/>
      <c r="H167" s="142"/>
      <c r="J167" s="57"/>
    </row>
    <row r="168" spans="5:10" s="40" customFormat="1" ht="12.75">
      <c r="E168" s="118"/>
      <c r="F168" s="140"/>
      <c r="G168" s="141"/>
      <c r="H168" s="142"/>
      <c r="J168" s="57"/>
    </row>
    <row r="169" spans="5:10" s="40" customFormat="1" ht="12.75">
      <c r="E169" s="118"/>
      <c r="F169" s="140"/>
      <c r="G169" s="141"/>
      <c r="H169" s="142"/>
      <c r="J169" s="57"/>
    </row>
    <row r="170" spans="5:10" s="40" customFormat="1" ht="12.75">
      <c r="E170" s="118"/>
      <c r="F170" s="140"/>
      <c r="G170" s="141"/>
      <c r="H170" s="142"/>
      <c r="J170" s="57"/>
    </row>
    <row r="171" spans="5:10" s="40" customFormat="1" ht="12.75">
      <c r="E171" s="118"/>
      <c r="F171" s="140"/>
      <c r="G171" s="141"/>
      <c r="H171" s="142"/>
      <c r="J171" s="57"/>
    </row>
    <row r="172" spans="5:10" s="40" customFormat="1" ht="12.75">
      <c r="E172" s="118"/>
      <c r="F172" s="140"/>
      <c r="G172" s="141"/>
      <c r="H172" s="142"/>
      <c r="J172" s="57"/>
    </row>
    <row r="173" spans="5:10" s="40" customFormat="1" ht="12.75">
      <c r="E173" s="118"/>
      <c r="F173" s="140"/>
      <c r="G173" s="141"/>
      <c r="H173" s="142"/>
      <c r="J173" s="57"/>
    </row>
    <row r="174" spans="5:10" s="40" customFormat="1" ht="12.75">
      <c r="E174" s="118"/>
      <c r="F174" s="140"/>
      <c r="G174" s="141"/>
      <c r="H174" s="142"/>
      <c r="J174" s="57"/>
    </row>
    <row r="175" spans="5:10" s="40" customFormat="1" ht="12.75">
      <c r="E175" s="118"/>
      <c r="F175" s="140"/>
      <c r="G175" s="141"/>
      <c r="H175" s="142"/>
      <c r="J175" s="57"/>
    </row>
    <row r="176" spans="5:10" s="40" customFormat="1" ht="12.75">
      <c r="E176" s="118"/>
      <c r="F176" s="140"/>
      <c r="G176" s="141"/>
      <c r="H176" s="142"/>
      <c r="J176" s="57"/>
    </row>
    <row r="177" spans="5:10" s="40" customFormat="1" ht="12.75">
      <c r="E177" s="118"/>
      <c r="F177" s="140"/>
      <c r="G177" s="141"/>
      <c r="H177" s="142"/>
      <c r="J177" s="57"/>
    </row>
    <row r="178" spans="5:10" s="40" customFormat="1" ht="12.75">
      <c r="E178" s="118"/>
      <c r="F178" s="140"/>
      <c r="G178" s="141"/>
      <c r="H178" s="142"/>
      <c r="J178" s="57"/>
    </row>
    <row r="179" spans="5:10" s="40" customFormat="1" ht="12.75">
      <c r="E179" s="118"/>
      <c r="F179" s="140"/>
      <c r="G179" s="141"/>
      <c r="H179" s="142"/>
      <c r="J179" s="57"/>
    </row>
    <row r="180" spans="5:10" s="40" customFormat="1" ht="12.75">
      <c r="E180" s="118"/>
      <c r="F180" s="140"/>
      <c r="G180" s="141"/>
      <c r="H180" s="142"/>
      <c r="J180" s="57"/>
    </row>
    <row r="181" spans="5:10" s="40" customFormat="1" ht="12.75">
      <c r="E181" s="118"/>
      <c r="F181" s="140"/>
      <c r="G181" s="141"/>
      <c r="H181" s="142"/>
      <c r="J181" s="57"/>
    </row>
    <row r="182" spans="5:10" s="40" customFormat="1" ht="12.75">
      <c r="E182" s="118"/>
      <c r="F182" s="140"/>
      <c r="G182" s="141"/>
      <c r="H182" s="142"/>
      <c r="J182" s="57"/>
    </row>
    <row r="183" spans="5:10" s="40" customFormat="1" ht="12.75">
      <c r="E183" s="118"/>
      <c r="F183" s="140"/>
      <c r="G183" s="141"/>
      <c r="H183" s="142"/>
      <c r="J183" s="57"/>
    </row>
    <row r="184" spans="5:10" s="40" customFormat="1" ht="12.75">
      <c r="E184" s="118"/>
      <c r="F184" s="140"/>
      <c r="G184" s="141"/>
      <c r="H184" s="142"/>
      <c r="J184" s="57"/>
    </row>
    <row r="185" spans="5:10" s="40" customFormat="1" ht="12.75">
      <c r="E185" s="118"/>
      <c r="F185" s="140"/>
      <c r="G185" s="141"/>
      <c r="H185" s="142"/>
      <c r="J185" s="57"/>
    </row>
    <row r="186" spans="5:10" s="40" customFormat="1" ht="12.75">
      <c r="E186" s="118"/>
      <c r="F186" s="140"/>
      <c r="G186" s="141"/>
      <c r="H186" s="142"/>
      <c r="J186" s="57"/>
    </row>
    <row r="187" spans="5:10" s="40" customFormat="1" ht="12.75">
      <c r="E187" s="118"/>
      <c r="F187" s="140"/>
      <c r="G187" s="141"/>
      <c r="H187" s="142"/>
      <c r="J187" s="57"/>
    </row>
    <row r="188" spans="5:10" s="40" customFormat="1" ht="12.75">
      <c r="E188" s="118"/>
      <c r="F188" s="140"/>
      <c r="G188" s="141"/>
      <c r="H188" s="142"/>
      <c r="J188" s="57"/>
    </row>
    <row r="189" spans="5:10" s="40" customFormat="1" ht="12.75">
      <c r="E189" s="118"/>
      <c r="F189" s="140"/>
      <c r="G189" s="141"/>
      <c r="H189" s="142"/>
      <c r="J189" s="57"/>
    </row>
    <row r="190" spans="5:10" s="40" customFormat="1" ht="12.75">
      <c r="E190" s="118"/>
      <c r="F190" s="140"/>
      <c r="G190" s="141"/>
      <c r="H190" s="142"/>
      <c r="J190" s="57"/>
    </row>
    <row r="191" spans="5:10" s="40" customFormat="1" ht="12.75">
      <c r="E191" s="118"/>
      <c r="F191" s="140"/>
      <c r="G191" s="141"/>
      <c r="H191" s="142"/>
      <c r="J191" s="57"/>
    </row>
    <row r="192" spans="5:10" s="40" customFormat="1" ht="12.75">
      <c r="E192" s="118"/>
      <c r="F192" s="140"/>
      <c r="G192" s="141"/>
      <c r="H192" s="142"/>
      <c r="J192" s="57"/>
    </row>
    <row r="193" spans="5:10" s="40" customFormat="1" ht="12.75">
      <c r="E193" s="118"/>
      <c r="F193" s="140"/>
      <c r="G193" s="141"/>
      <c r="H193" s="142"/>
      <c r="J193" s="57"/>
    </row>
    <row r="194" spans="5:10" s="40" customFormat="1" ht="12.75">
      <c r="E194" s="118"/>
      <c r="F194" s="140"/>
      <c r="G194" s="141"/>
      <c r="H194" s="142"/>
      <c r="J194" s="57"/>
    </row>
    <row r="195" spans="5:10" s="40" customFormat="1" ht="12.75">
      <c r="E195" s="118"/>
      <c r="F195" s="140"/>
      <c r="G195" s="141"/>
      <c r="H195" s="142"/>
      <c r="J195" s="57"/>
    </row>
    <row r="196" spans="5:10" s="40" customFormat="1" ht="12.75">
      <c r="E196" s="118"/>
      <c r="F196" s="140"/>
      <c r="G196" s="141"/>
      <c r="H196" s="142"/>
      <c r="J196" s="57"/>
    </row>
    <row r="197" spans="5:10" s="40" customFormat="1" ht="12.75">
      <c r="E197" s="118"/>
      <c r="F197" s="140"/>
      <c r="G197" s="141"/>
      <c r="H197" s="142"/>
      <c r="J197" s="57"/>
    </row>
    <row r="198" spans="5:10" s="40" customFormat="1" ht="12.75">
      <c r="E198" s="118"/>
      <c r="F198" s="140"/>
      <c r="G198" s="141"/>
      <c r="H198" s="142"/>
      <c r="J198" s="57"/>
    </row>
    <row r="199" spans="5:10" s="40" customFormat="1" ht="12.75">
      <c r="E199" s="118"/>
      <c r="F199" s="140"/>
      <c r="G199" s="141"/>
      <c r="H199" s="142"/>
      <c r="J199" s="57"/>
    </row>
    <row r="200" spans="5:10" s="40" customFormat="1" ht="12.75">
      <c r="E200" s="118"/>
      <c r="F200" s="140"/>
      <c r="G200" s="141"/>
      <c r="H200" s="142"/>
      <c r="J200" s="57"/>
    </row>
    <row r="201" spans="5:10" s="40" customFormat="1" ht="12.75">
      <c r="E201" s="118"/>
      <c r="F201" s="140"/>
      <c r="G201" s="141"/>
      <c r="H201" s="142"/>
      <c r="J201" s="57"/>
    </row>
    <row r="202" spans="5:10" s="40" customFormat="1" ht="12.75">
      <c r="E202" s="118"/>
      <c r="F202" s="140"/>
      <c r="G202" s="141"/>
      <c r="H202" s="142"/>
      <c r="J202" s="57"/>
    </row>
    <row r="203" spans="5:10" s="40" customFormat="1" ht="12.75">
      <c r="E203" s="118"/>
      <c r="F203" s="140"/>
      <c r="G203" s="141"/>
      <c r="H203" s="142"/>
      <c r="J203" s="57"/>
    </row>
    <row r="204" spans="5:10" s="40" customFormat="1" ht="12.75">
      <c r="E204" s="118"/>
      <c r="F204" s="140"/>
      <c r="G204" s="141"/>
      <c r="H204" s="142"/>
      <c r="J204" s="57"/>
    </row>
    <row r="205" spans="5:10" s="40" customFormat="1" ht="12.75">
      <c r="E205" s="118"/>
      <c r="F205" s="140"/>
      <c r="G205" s="141"/>
      <c r="H205" s="142"/>
      <c r="J205" s="57"/>
    </row>
    <row r="206" spans="5:10" s="40" customFormat="1" ht="12.75">
      <c r="E206" s="118"/>
      <c r="F206" s="140"/>
      <c r="G206" s="141"/>
      <c r="H206" s="142"/>
      <c r="J206" s="57"/>
    </row>
    <row r="207" spans="5:10" s="40" customFormat="1" ht="12.75">
      <c r="E207" s="118"/>
      <c r="F207" s="140"/>
      <c r="G207" s="141"/>
      <c r="H207" s="142"/>
      <c r="J207" s="57"/>
    </row>
    <row r="208" spans="5:10" s="40" customFormat="1" ht="12.75">
      <c r="E208" s="118"/>
      <c r="F208" s="140"/>
      <c r="G208" s="141"/>
      <c r="H208" s="142"/>
      <c r="J208" s="57"/>
    </row>
    <row r="209" spans="5:10" s="40" customFormat="1" ht="12.75">
      <c r="E209" s="118"/>
      <c r="F209" s="140"/>
      <c r="G209" s="141"/>
      <c r="H209" s="142"/>
      <c r="J209" s="57"/>
    </row>
    <row r="210" spans="5:10" s="40" customFormat="1" ht="12.75">
      <c r="E210" s="118"/>
      <c r="F210" s="140"/>
      <c r="G210" s="141"/>
      <c r="H210" s="142"/>
      <c r="J210" s="57"/>
    </row>
    <row r="211" spans="5:10" s="40" customFormat="1" ht="12.75">
      <c r="E211" s="118"/>
      <c r="F211" s="140"/>
      <c r="G211" s="141"/>
      <c r="H211" s="142"/>
      <c r="J211" s="57"/>
    </row>
    <row r="212" spans="5:10" s="40" customFormat="1" ht="12.75">
      <c r="E212" s="118"/>
      <c r="F212" s="140"/>
      <c r="G212" s="141"/>
      <c r="H212" s="142"/>
      <c r="J212" s="57"/>
    </row>
    <row r="213" spans="5:10" s="40" customFormat="1" ht="12.75">
      <c r="E213" s="118"/>
      <c r="F213" s="140"/>
      <c r="G213" s="141"/>
      <c r="H213" s="142"/>
      <c r="J213" s="57"/>
    </row>
    <row r="214" spans="5:10" s="40" customFormat="1" ht="12.75">
      <c r="E214" s="118"/>
      <c r="F214" s="140"/>
      <c r="G214" s="141"/>
      <c r="H214" s="142"/>
      <c r="J214" s="57"/>
    </row>
    <row r="215" spans="5:10" s="40" customFormat="1" ht="12.75">
      <c r="E215" s="118"/>
      <c r="F215" s="140"/>
      <c r="G215" s="141"/>
      <c r="H215" s="142"/>
      <c r="J215" s="57"/>
    </row>
    <row r="216" spans="5:10" s="40" customFormat="1" ht="12.75">
      <c r="E216" s="118"/>
      <c r="F216" s="140"/>
      <c r="G216" s="141"/>
      <c r="H216" s="142"/>
      <c r="J216" s="57"/>
    </row>
    <row r="217" spans="5:10" s="40" customFormat="1" ht="12.75">
      <c r="E217" s="118"/>
      <c r="F217" s="140"/>
      <c r="G217" s="141"/>
      <c r="H217" s="142"/>
      <c r="J217" s="57"/>
    </row>
    <row r="218" spans="5:10" s="40" customFormat="1" ht="12.75">
      <c r="E218" s="118"/>
      <c r="F218" s="140"/>
      <c r="G218" s="141"/>
      <c r="H218" s="142"/>
      <c r="J218" s="57"/>
    </row>
    <row r="219" spans="5:10" s="40" customFormat="1" ht="12.75">
      <c r="E219" s="118"/>
      <c r="F219" s="140"/>
      <c r="G219" s="141"/>
      <c r="H219" s="142"/>
      <c r="J219" s="57"/>
    </row>
    <row r="220" spans="5:10" s="40" customFormat="1" ht="12.75">
      <c r="E220" s="118"/>
      <c r="F220" s="140"/>
      <c r="G220" s="141"/>
      <c r="H220" s="142"/>
      <c r="J220" s="57"/>
    </row>
    <row r="221" spans="5:10" s="40" customFormat="1" ht="12.75">
      <c r="E221" s="118"/>
      <c r="F221" s="140"/>
      <c r="G221" s="141"/>
      <c r="H221" s="142"/>
      <c r="J221" s="57"/>
    </row>
    <row r="222" spans="5:10" s="40" customFormat="1" ht="12.75">
      <c r="E222" s="118"/>
      <c r="F222" s="140"/>
      <c r="G222" s="141"/>
      <c r="H222" s="142"/>
      <c r="J222" s="57"/>
    </row>
    <row r="223" spans="5:10" s="40" customFormat="1" ht="12.75">
      <c r="E223" s="118"/>
      <c r="F223" s="140"/>
      <c r="G223" s="141"/>
      <c r="H223" s="142"/>
      <c r="J223" s="57"/>
    </row>
    <row r="224" spans="5:10" s="40" customFormat="1" ht="12.75">
      <c r="E224" s="118"/>
      <c r="F224" s="140"/>
      <c r="G224" s="141"/>
      <c r="H224" s="142"/>
      <c r="J224" s="57"/>
    </row>
    <row r="225" spans="5:10" s="40" customFormat="1" ht="12.75">
      <c r="E225" s="118"/>
      <c r="F225" s="140"/>
      <c r="G225" s="141"/>
      <c r="H225" s="142"/>
      <c r="J225" s="57"/>
    </row>
    <row r="226" spans="5:10" s="40" customFormat="1" ht="12.75">
      <c r="E226" s="118"/>
      <c r="F226" s="140"/>
      <c r="G226" s="141"/>
      <c r="H226" s="142"/>
      <c r="J226" s="57"/>
    </row>
    <row r="227" spans="5:10" s="40" customFormat="1" ht="12.75">
      <c r="E227" s="118"/>
      <c r="F227" s="140"/>
      <c r="G227" s="141"/>
      <c r="H227" s="142"/>
      <c r="J227" s="57"/>
    </row>
    <row r="228" spans="5:10" s="40" customFormat="1" ht="12.75">
      <c r="E228" s="118"/>
      <c r="F228" s="140"/>
      <c r="G228" s="141"/>
      <c r="H228" s="142"/>
      <c r="J228" s="57"/>
    </row>
    <row r="229" spans="5:10" s="40" customFormat="1" ht="12.75">
      <c r="E229" s="118"/>
      <c r="F229" s="140"/>
      <c r="G229" s="141"/>
      <c r="H229" s="142"/>
      <c r="J229" s="57"/>
    </row>
    <row r="230" spans="5:10" s="40" customFormat="1" ht="12.75">
      <c r="E230" s="118"/>
      <c r="F230" s="140"/>
      <c r="G230" s="141"/>
      <c r="H230" s="142"/>
      <c r="J230" s="57"/>
    </row>
    <row r="231" spans="5:10" s="40" customFormat="1" ht="12.75">
      <c r="E231" s="118"/>
      <c r="F231" s="140"/>
      <c r="G231" s="141"/>
      <c r="H231" s="142"/>
      <c r="J231" s="57"/>
    </row>
    <row r="232" spans="5:10" s="40" customFormat="1" ht="12.75">
      <c r="E232" s="118"/>
      <c r="F232" s="140"/>
      <c r="G232" s="141"/>
      <c r="H232" s="142"/>
      <c r="J232" s="57"/>
    </row>
    <row r="233" spans="5:10" s="40" customFormat="1" ht="12.75">
      <c r="E233" s="118"/>
      <c r="F233" s="140"/>
      <c r="G233" s="141"/>
      <c r="H233" s="142"/>
      <c r="J233" s="57"/>
    </row>
    <row r="234" spans="5:10" s="40" customFormat="1" ht="12.75">
      <c r="E234" s="118"/>
      <c r="F234" s="140"/>
      <c r="G234" s="141"/>
      <c r="H234" s="142"/>
      <c r="J234" s="57"/>
    </row>
    <row r="235" spans="5:10" s="40" customFormat="1" ht="12.75">
      <c r="E235" s="118"/>
      <c r="F235" s="140"/>
      <c r="G235" s="141"/>
      <c r="H235" s="142"/>
      <c r="J235" s="57"/>
    </row>
    <row r="236" spans="5:10" s="40" customFormat="1" ht="12.75">
      <c r="E236" s="118"/>
      <c r="F236" s="140"/>
      <c r="G236" s="141"/>
      <c r="H236" s="142"/>
      <c r="J236" s="57"/>
    </row>
    <row r="237" spans="5:10" s="40" customFormat="1" ht="12.75">
      <c r="E237" s="118"/>
      <c r="F237" s="140"/>
      <c r="G237" s="141"/>
      <c r="H237" s="142"/>
      <c r="J237" s="57"/>
    </row>
    <row r="238" spans="5:10" s="40" customFormat="1" ht="12.75">
      <c r="E238" s="118"/>
      <c r="F238" s="140"/>
      <c r="G238" s="141"/>
      <c r="H238" s="142"/>
      <c r="J238" s="57"/>
    </row>
    <row r="239" spans="5:10" s="40" customFormat="1" ht="12.75">
      <c r="E239" s="118"/>
      <c r="F239" s="140"/>
      <c r="G239" s="141"/>
      <c r="H239" s="142"/>
      <c r="J239" s="57"/>
    </row>
    <row r="240" spans="5:10" s="40" customFormat="1" ht="12.75">
      <c r="E240" s="118"/>
      <c r="F240" s="140"/>
      <c r="G240" s="141"/>
      <c r="H240" s="142"/>
      <c r="J240" s="57"/>
    </row>
    <row r="241" spans="5:10" s="40" customFormat="1" ht="12.75">
      <c r="E241" s="118"/>
      <c r="F241" s="140"/>
      <c r="G241" s="141"/>
      <c r="H241" s="142"/>
      <c r="J241" s="57"/>
    </row>
    <row r="242" spans="5:10" s="40" customFormat="1" ht="12.75">
      <c r="E242" s="118"/>
      <c r="F242" s="140"/>
      <c r="G242" s="141"/>
      <c r="H242" s="142"/>
      <c r="J242" s="57"/>
    </row>
    <row r="243" spans="5:10" s="40" customFormat="1" ht="12.75">
      <c r="E243" s="118"/>
      <c r="F243" s="140"/>
      <c r="G243" s="141"/>
      <c r="H243" s="142"/>
      <c r="J243" s="57"/>
    </row>
    <row r="244" spans="5:10" s="40" customFormat="1" ht="12.75">
      <c r="E244" s="118"/>
      <c r="F244" s="140"/>
      <c r="G244" s="141"/>
      <c r="H244" s="142"/>
      <c r="J244" s="57"/>
    </row>
    <row r="245" spans="5:10" s="40" customFormat="1" ht="12.75">
      <c r="E245" s="118"/>
      <c r="F245" s="140"/>
      <c r="G245" s="141"/>
      <c r="H245" s="142"/>
      <c r="J245" s="57"/>
    </row>
    <row r="246" spans="5:10" s="40" customFormat="1" ht="12.75">
      <c r="E246" s="118"/>
      <c r="F246" s="140"/>
      <c r="G246" s="141"/>
      <c r="H246" s="142"/>
      <c r="J246" s="57"/>
    </row>
    <row r="247" spans="5:10" s="40" customFormat="1" ht="12.75">
      <c r="E247" s="118"/>
      <c r="F247" s="140"/>
      <c r="G247" s="141"/>
      <c r="H247" s="142"/>
      <c r="J247" s="57"/>
    </row>
    <row r="248" spans="5:10" s="40" customFormat="1" ht="12.75">
      <c r="E248" s="118"/>
      <c r="F248" s="140"/>
      <c r="G248" s="141"/>
      <c r="H248" s="142"/>
      <c r="J248" s="57"/>
    </row>
    <row r="249" spans="5:10" s="40" customFormat="1" ht="12.75">
      <c r="E249" s="118"/>
      <c r="F249" s="140"/>
      <c r="G249" s="141"/>
      <c r="H249" s="142"/>
      <c r="J249" s="57"/>
    </row>
    <row r="250" spans="5:10" s="40" customFormat="1" ht="12.75">
      <c r="E250" s="118"/>
      <c r="F250" s="140"/>
      <c r="G250" s="141"/>
      <c r="H250" s="142"/>
      <c r="J250" s="57"/>
    </row>
    <row r="251" spans="5:10" s="40" customFormat="1" ht="12.75">
      <c r="E251" s="118"/>
      <c r="F251" s="140"/>
      <c r="G251" s="141"/>
      <c r="H251" s="142"/>
      <c r="J251" s="57"/>
    </row>
    <row r="252" spans="5:10" s="40" customFormat="1" ht="12.75">
      <c r="E252" s="118"/>
      <c r="F252" s="140"/>
      <c r="G252" s="141"/>
      <c r="H252" s="142"/>
      <c r="J252" s="57"/>
    </row>
    <row r="253" spans="5:10" s="40" customFormat="1" ht="12.75">
      <c r="E253" s="118"/>
      <c r="F253" s="140"/>
      <c r="G253" s="141"/>
      <c r="H253" s="142"/>
      <c r="J253" s="57"/>
    </row>
    <row r="254" spans="5:10" s="40" customFormat="1" ht="12.75">
      <c r="E254" s="118"/>
      <c r="F254" s="140"/>
      <c r="G254" s="141"/>
      <c r="H254" s="142"/>
      <c r="J254" s="57"/>
    </row>
    <row r="255" spans="5:10" s="40" customFormat="1" ht="12.75">
      <c r="E255" s="118"/>
      <c r="F255" s="140"/>
      <c r="G255" s="141"/>
      <c r="H255" s="142"/>
      <c r="J255" s="57"/>
    </row>
    <row r="256" spans="5:10" s="40" customFormat="1" ht="12.75">
      <c r="E256" s="118"/>
      <c r="F256" s="140"/>
      <c r="G256" s="141"/>
      <c r="H256" s="142"/>
      <c r="J256" s="57"/>
    </row>
    <row r="257" spans="5:10" s="40" customFormat="1" ht="12.75">
      <c r="E257" s="118"/>
      <c r="F257" s="140"/>
      <c r="G257" s="141"/>
      <c r="H257" s="142"/>
      <c r="J257" s="57"/>
    </row>
    <row r="258" spans="5:10" s="40" customFormat="1" ht="12.75">
      <c r="E258" s="118"/>
      <c r="F258" s="140"/>
      <c r="G258" s="141"/>
      <c r="H258" s="142"/>
      <c r="J258" s="57"/>
    </row>
    <row r="259" spans="5:10" s="40" customFormat="1" ht="12.75">
      <c r="E259" s="118"/>
      <c r="F259" s="140"/>
      <c r="G259" s="141"/>
      <c r="H259" s="142"/>
      <c r="J259" s="57"/>
    </row>
    <row r="260" spans="5:10" s="40" customFormat="1" ht="12.75">
      <c r="E260" s="118"/>
      <c r="F260" s="140"/>
      <c r="G260" s="141"/>
      <c r="H260" s="142"/>
      <c r="J260" s="57"/>
    </row>
    <row r="261" spans="5:10" s="40" customFormat="1" ht="12.75">
      <c r="E261" s="118"/>
      <c r="F261" s="140"/>
      <c r="G261" s="141"/>
      <c r="H261" s="142"/>
      <c r="J261" s="57"/>
    </row>
    <row r="262" spans="5:10" s="40" customFormat="1" ht="12.75">
      <c r="E262" s="118"/>
      <c r="F262" s="140"/>
      <c r="G262" s="141"/>
      <c r="H262" s="142"/>
      <c r="J262" s="57"/>
    </row>
    <row r="263" spans="5:10" s="40" customFormat="1" ht="12.75">
      <c r="E263" s="118"/>
      <c r="F263" s="140"/>
      <c r="G263" s="141"/>
      <c r="H263" s="142"/>
      <c r="J263" s="57"/>
    </row>
    <row r="264" spans="5:10" s="40" customFormat="1" ht="12.75">
      <c r="E264" s="118"/>
      <c r="F264" s="140"/>
      <c r="G264" s="141"/>
      <c r="H264" s="142"/>
      <c r="J264" s="57"/>
    </row>
    <row r="265" spans="5:10" s="40" customFormat="1" ht="12.75">
      <c r="E265" s="118"/>
      <c r="F265" s="140"/>
      <c r="G265" s="141"/>
      <c r="H265" s="142"/>
      <c r="J265" s="57"/>
    </row>
    <row r="266" spans="5:10" s="40" customFormat="1" ht="12.75">
      <c r="E266" s="118"/>
      <c r="F266" s="140"/>
      <c r="G266" s="141"/>
      <c r="H266" s="142"/>
      <c r="J266" s="57"/>
    </row>
    <row r="267" spans="5:10" s="40" customFormat="1" ht="12.75">
      <c r="E267" s="118"/>
      <c r="F267" s="140"/>
      <c r="G267" s="141"/>
      <c r="H267" s="142"/>
      <c r="J267" s="57"/>
    </row>
    <row r="268" spans="5:10" s="40" customFormat="1" ht="12.75">
      <c r="E268" s="118"/>
      <c r="F268" s="140"/>
      <c r="G268" s="141"/>
      <c r="H268" s="142"/>
      <c r="J268" s="57"/>
    </row>
    <row r="269" spans="5:10" s="40" customFormat="1" ht="12.75">
      <c r="E269" s="118"/>
      <c r="F269" s="140"/>
      <c r="G269" s="141"/>
      <c r="H269" s="142"/>
      <c r="J269" s="57"/>
    </row>
    <row r="270" spans="5:10" s="40" customFormat="1" ht="12.75">
      <c r="E270" s="118"/>
      <c r="F270" s="140"/>
      <c r="G270" s="141"/>
      <c r="H270" s="142"/>
      <c r="J270" s="57"/>
    </row>
    <row r="271" spans="5:10" s="40" customFormat="1" ht="12.75">
      <c r="E271" s="118"/>
      <c r="F271" s="140"/>
      <c r="G271" s="141"/>
      <c r="H271" s="142"/>
      <c r="J271" s="57"/>
    </row>
    <row r="272" spans="5:10" s="40" customFormat="1" ht="12.75">
      <c r="E272" s="118"/>
      <c r="F272" s="140"/>
      <c r="G272" s="141"/>
      <c r="H272" s="142"/>
      <c r="J272" s="57"/>
    </row>
    <row r="273" spans="5:10" s="40" customFormat="1" ht="12.75">
      <c r="E273" s="118"/>
      <c r="F273" s="140"/>
      <c r="G273" s="141"/>
      <c r="H273" s="142"/>
      <c r="J273" s="57"/>
    </row>
    <row r="274" spans="5:10" s="40" customFormat="1" ht="12.75">
      <c r="E274" s="118"/>
      <c r="F274" s="140"/>
      <c r="G274" s="141"/>
      <c r="H274" s="142"/>
      <c r="J274" s="57"/>
    </row>
    <row r="275" spans="5:10" s="40" customFormat="1" ht="12.75">
      <c r="E275" s="118"/>
      <c r="F275" s="140"/>
      <c r="G275" s="141"/>
      <c r="H275" s="142"/>
      <c r="J275" s="57"/>
    </row>
    <row r="276" spans="5:10" s="40" customFormat="1" ht="12.75">
      <c r="E276" s="118"/>
      <c r="F276" s="140"/>
      <c r="G276" s="141"/>
      <c r="H276" s="142"/>
      <c r="J276" s="57"/>
    </row>
    <row r="277" spans="5:10" s="40" customFormat="1" ht="12.75">
      <c r="E277" s="118"/>
      <c r="F277" s="140"/>
      <c r="G277" s="141"/>
      <c r="H277" s="142"/>
      <c r="J277" s="57"/>
    </row>
    <row r="278" spans="5:10" s="40" customFormat="1" ht="12.75">
      <c r="E278" s="118"/>
      <c r="F278" s="140"/>
      <c r="G278" s="141"/>
      <c r="H278" s="142"/>
      <c r="J278" s="57"/>
    </row>
    <row r="279" spans="5:10" s="40" customFormat="1" ht="12.75">
      <c r="E279" s="118"/>
      <c r="F279" s="140"/>
      <c r="G279" s="141"/>
      <c r="H279" s="142"/>
      <c r="J279" s="57"/>
    </row>
    <row r="280" spans="5:10" s="40" customFormat="1" ht="12.75">
      <c r="E280" s="118"/>
      <c r="F280" s="140"/>
      <c r="G280" s="141"/>
      <c r="H280" s="142"/>
      <c r="J280" s="57"/>
    </row>
    <row r="281" spans="5:10" s="40" customFormat="1" ht="12.75">
      <c r="E281" s="118"/>
      <c r="F281" s="140"/>
      <c r="G281" s="141"/>
      <c r="H281" s="142"/>
      <c r="J281" s="57"/>
    </row>
    <row r="282" spans="5:10" s="40" customFormat="1" ht="12.75">
      <c r="E282" s="118"/>
      <c r="F282" s="140"/>
      <c r="G282" s="141"/>
      <c r="H282" s="142"/>
      <c r="J282" s="57"/>
    </row>
    <row r="283" spans="5:10" s="40" customFormat="1" ht="12.75">
      <c r="E283" s="118"/>
      <c r="F283" s="140"/>
      <c r="G283" s="141"/>
      <c r="H283" s="142"/>
      <c r="J283" s="57"/>
    </row>
    <row r="284" spans="5:10" s="40" customFormat="1" ht="12.75">
      <c r="E284" s="118"/>
      <c r="F284" s="140"/>
      <c r="G284" s="141"/>
      <c r="H284" s="142"/>
      <c r="J284" s="57"/>
    </row>
    <row r="285" spans="5:10" s="40" customFormat="1" ht="12.75">
      <c r="E285" s="118"/>
      <c r="F285" s="140"/>
      <c r="G285" s="141"/>
      <c r="H285" s="142"/>
      <c r="J285" s="57"/>
    </row>
    <row r="286" spans="5:10" s="40" customFormat="1" ht="12.75">
      <c r="E286" s="118"/>
      <c r="F286" s="140"/>
      <c r="G286" s="141"/>
      <c r="H286" s="142"/>
      <c r="J286" s="57"/>
    </row>
    <row r="287" spans="5:10" s="40" customFormat="1" ht="12.75">
      <c r="E287" s="118"/>
      <c r="F287" s="140"/>
      <c r="G287" s="141"/>
      <c r="H287" s="142"/>
      <c r="J287" s="57"/>
    </row>
    <row r="288" spans="5:10" s="40" customFormat="1" ht="12.75">
      <c r="E288" s="118"/>
      <c r="F288" s="140"/>
      <c r="G288" s="141"/>
      <c r="H288" s="142"/>
      <c r="J288" s="57"/>
    </row>
    <row r="289" spans="5:10" s="40" customFormat="1" ht="12.75">
      <c r="E289" s="118"/>
      <c r="F289" s="140"/>
      <c r="G289" s="141"/>
      <c r="H289" s="142"/>
      <c r="J289" s="57"/>
    </row>
    <row r="290" spans="5:10" s="40" customFormat="1" ht="12.75">
      <c r="E290" s="118"/>
      <c r="F290" s="140"/>
      <c r="G290" s="141"/>
      <c r="H290" s="142"/>
      <c r="J290" s="57"/>
    </row>
    <row r="291" spans="5:10" s="40" customFormat="1" ht="12.75">
      <c r="E291" s="118"/>
      <c r="F291" s="140"/>
      <c r="G291" s="141"/>
      <c r="H291" s="142"/>
      <c r="J291" s="57"/>
    </row>
    <row r="292" spans="5:10" s="40" customFormat="1" ht="12.75">
      <c r="E292" s="118"/>
      <c r="F292" s="140"/>
      <c r="G292" s="141"/>
      <c r="H292" s="142"/>
      <c r="J292" s="57"/>
    </row>
    <row r="293" spans="5:10" s="40" customFormat="1" ht="12.75">
      <c r="E293" s="118"/>
      <c r="F293" s="140"/>
      <c r="G293" s="141"/>
      <c r="H293" s="142"/>
      <c r="J293" s="57"/>
    </row>
    <row r="294" spans="5:10" s="40" customFormat="1" ht="12.75">
      <c r="E294" s="118"/>
      <c r="F294" s="140"/>
      <c r="G294" s="141"/>
      <c r="H294" s="142"/>
      <c r="J294" s="57"/>
    </row>
    <row r="295" spans="5:10" s="40" customFormat="1" ht="12.75">
      <c r="E295" s="118"/>
      <c r="F295" s="140"/>
      <c r="G295" s="141"/>
      <c r="H295" s="142"/>
      <c r="J295" s="57"/>
    </row>
    <row r="296" spans="5:10" s="40" customFormat="1" ht="12.75">
      <c r="E296" s="118"/>
      <c r="F296" s="140"/>
      <c r="G296" s="141"/>
      <c r="H296" s="142"/>
      <c r="J296" s="57"/>
    </row>
    <row r="297" spans="5:10" s="40" customFormat="1" ht="12.75">
      <c r="E297" s="118"/>
      <c r="F297" s="140"/>
      <c r="G297" s="141"/>
      <c r="H297" s="142"/>
      <c r="J297" s="57"/>
    </row>
    <row r="298" spans="5:10" s="40" customFormat="1" ht="12.75">
      <c r="E298" s="118"/>
      <c r="F298" s="140"/>
      <c r="G298" s="141"/>
      <c r="H298" s="142"/>
      <c r="J298" s="57"/>
    </row>
    <row r="299" spans="5:10" s="40" customFormat="1" ht="12.75">
      <c r="E299" s="118"/>
      <c r="F299" s="140"/>
      <c r="G299" s="141"/>
      <c r="H299" s="142"/>
      <c r="J299" s="57"/>
    </row>
    <row r="300" spans="5:10" s="40" customFormat="1" ht="12.75">
      <c r="E300" s="118"/>
      <c r="F300" s="140"/>
      <c r="G300" s="141"/>
      <c r="H300" s="142"/>
      <c r="J300" s="57"/>
    </row>
    <row r="301" spans="5:10" s="40" customFormat="1" ht="12.75">
      <c r="E301" s="118"/>
      <c r="F301" s="140"/>
      <c r="G301" s="141"/>
      <c r="H301" s="142"/>
      <c r="J301" s="57"/>
    </row>
    <row r="302" spans="5:10" s="40" customFormat="1" ht="12.75">
      <c r="E302" s="118"/>
      <c r="F302" s="140"/>
      <c r="G302" s="141"/>
      <c r="H302" s="142"/>
      <c r="J302" s="57"/>
    </row>
    <row r="303" spans="5:10" s="40" customFormat="1" ht="12.75">
      <c r="E303" s="118"/>
      <c r="F303" s="140"/>
      <c r="G303" s="141"/>
      <c r="H303" s="142"/>
      <c r="J303" s="57"/>
    </row>
    <row r="304" spans="5:10" s="40" customFormat="1" ht="12.75">
      <c r="E304" s="118"/>
      <c r="F304" s="140"/>
      <c r="G304" s="141"/>
      <c r="H304" s="142"/>
      <c r="J304" s="57"/>
    </row>
    <row r="305" spans="5:10" s="40" customFormat="1" ht="12.75">
      <c r="E305" s="118"/>
      <c r="F305" s="140"/>
      <c r="G305" s="141"/>
      <c r="H305" s="142"/>
      <c r="J305" s="57"/>
    </row>
    <row r="306" spans="5:10" s="40" customFormat="1" ht="12.75">
      <c r="E306" s="118"/>
      <c r="F306" s="140"/>
      <c r="G306" s="141"/>
      <c r="H306" s="142"/>
      <c r="J306" s="57"/>
    </row>
    <row r="307" spans="5:10" s="40" customFormat="1" ht="12.75">
      <c r="E307" s="118"/>
      <c r="F307" s="140"/>
      <c r="G307" s="141"/>
      <c r="H307" s="142"/>
      <c r="J307" s="57"/>
    </row>
    <row r="308" spans="5:10" s="40" customFormat="1" ht="12.75">
      <c r="E308" s="118"/>
      <c r="F308" s="140"/>
      <c r="G308" s="141"/>
      <c r="H308" s="142"/>
      <c r="J308" s="57"/>
    </row>
    <row r="309" spans="5:10" s="40" customFormat="1" ht="12.75">
      <c r="E309" s="118"/>
      <c r="F309" s="140"/>
      <c r="G309" s="141"/>
      <c r="H309" s="142"/>
      <c r="J309" s="57"/>
    </row>
    <row r="310" spans="5:10" s="40" customFormat="1" ht="12.75">
      <c r="E310" s="118"/>
      <c r="F310" s="140"/>
      <c r="G310" s="141"/>
      <c r="H310" s="142"/>
      <c r="J310" s="57"/>
    </row>
    <row r="311" spans="5:10" s="40" customFormat="1" ht="12.75">
      <c r="E311" s="118"/>
      <c r="F311" s="140"/>
      <c r="G311" s="141"/>
      <c r="H311" s="142"/>
      <c r="J311" s="57"/>
    </row>
    <row r="312" spans="5:10" s="40" customFormat="1" ht="12.75">
      <c r="E312" s="118"/>
      <c r="F312" s="140"/>
      <c r="G312" s="141"/>
      <c r="H312" s="142"/>
      <c r="J312" s="57"/>
    </row>
    <row r="313" spans="5:10" s="40" customFormat="1" ht="12.75">
      <c r="E313" s="118"/>
      <c r="F313" s="140"/>
      <c r="G313" s="141"/>
      <c r="H313" s="142"/>
      <c r="J313" s="57"/>
    </row>
    <row r="314" spans="5:10" s="40" customFormat="1" ht="12.75">
      <c r="E314" s="118"/>
      <c r="F314" s="140"/>
      <c r="G314" s="141"/>
      <c r="H314" s="142"/>
      <c r="J314" s="57"/>
    </row>
    <row r="315" spans="5:10" s="40" customFormat="1" ht="12.75">
      <c r="E315" s="118"/>
      <c r="F315" s="140"/>
      <c r="G315" s="141"/>
      <c r="H315" s="142"/>
      <c r="J315" s="57"/>
    </row>
    <row r="316" spans="5:10" s="40" customFormat="1" ht="12.75">
      <c r="E316" s="118"/>
      <c r="F316" s="140"/>
      <c r="G316" s="141"/>
      <c r="H316" s="142"/>
      <c r="J316" s="57"/>
    </row>
    <row r="317" spans="5:10" s="40" customFormat="1" ht="12.75">
      <c r="E317" s="118"/>
      <c r="F317" s="140"/>
      <c r="G317" s="141"/>
      <c r="H317" s="142"/>
      <c r="J317" s="57"/>
    </row>
    <row r="318" spans="5:10" s="40" customFormat="1" ht="12.75">
      <c r="E318" s="118"/>
      <c r="F318" s="140"/>
      <c r="G318" s="141"/>
      <c r="H318" s="142"/>
      <c r="J318" s="57"/>
    </row>
    <row r="319" spans="5:10" s="40" customFormat="1" ht="12.75">
      <c r="E319" s="118"/>
      <c r="F319" s="140"/>
      <c r="G319" s="141"/>
      <c r="H319" s="142"/>
      <c r="J319" s="57"/>
    </row>
    <row r="320" spans="5:10" s="40" customFormat="1" ht="12.75">
      <c r="E320" s="118"/>
      <c r="F320" s="140"/>
      <c r="G320" s="141"/>
      <c r="H320" s="142"/>
      <c r="J320" s="57"/>
    </row>
    <row r="321" spans="5:10" s="40" customFormat="1" ht="12.75">
      <c r="E321" s="118"/>
      <c r="F321" s="140"/>
      <c r="G321" s="141"/>
      <c r="H321" s="142"/>
      <c r="J321" s="57"/>
    </row>
    <row r="322" spans="5:10" s="40" customFormat="1" ht="12.75">
      <c r="E322" s="118"/>
      <c r="F322" s="140"/>
      <c r="G322" s="141"/>
      <c r="H322" s="142"/>
      <c r="J322" s="57"/>
    </row>
    <row r="323" spans="5:10" s="40" customFormat="1" ht="12.75">
      <c r="E323" s="118"/>
      <c r="F323" s="140"/>
      <c r="G323" s="141"/>
      <c r="H323" s="142"/>
      <c r="J323" s="57"/>
    </row>
    <row r="324" spans="5:10" s="40" customFormat="1" ht="12.75">
      <c r="E324" s="118"/>
      <c r="F324" s="140"/>
      <c r="G324" s="141"/>
      <c r="H324" s="142"/>
      <c r="J324" s="57"/>
    </row>
    <row r="325" spans="5:10" s="40" customFormat="1" ht="12.75">
      <c r="E325" s="118"/>
      <c r="F325" s="140"/>
      <c r="G325" s="141"/>
      <c r="H325" s="142"/>
      <c r="J325" s="57"/>
    </row>
    <row r="326" spans="5:10" s="40" customFormat="1" ht="12.75">
      <c r="E326" s="118"/>
      <c r="F326" s="140"/>
      <c r="G326" s="141"/>
      <c r="H326" s="142"/>
      <c r="J326" s="57"/>
    </row>
    <row r="327" spans="5:10" s="40" customFormat="1" ht="12.75">
      <c r="E327" s="118"/>
      <c r="F327" s="140"/>
      <c r="G327" s="141"/>
      <c r="H327" s="142"/>
      <c r="J327" s="57"/>
    </row>
    <row r="328" spans="5:10" s="40" customFormat="1" ht="12.75">
      <c r="E328" s="118"/>
      <c r="F328" s="140"/>
      <c r="G328" s="141"/>
      <c r="H328" s="142"/>
      <c r="J328" s="57"/>
    </row>
    <row r="329" spans="5:10" s="40" customFormat="1" ht="12.75">
      <c r="E329" s="118"/>
      <c r="F329" s="140"/>
      <c r="G329" s="141"/>
      <c r="H329" s="142"/>
      <c r="J329" s="57"/>
    </row>
    <row r="330" spans="5:10" s="40" customFormat="1" ht="12.75">
      <c r="E330" s="118"/>
      <c r="F330" s="140"/>
      <c r="G330" s="141"/>
      <c r="H330" s="142"/>
      <c r="J330" s="57"/>
    </row>
    <row r="331" spans="5:10" s="40" customFormat="1" ht="12.75">
      <c r="E331" s="118"/>
      <c r="F331" s="140"/>
      <c r="G331" s="141"/>
      <c r="H331" s="142"/>
      <c r="J331" s="57"/>
    </row>
    <row r="332" spans="5:10" s="40" customFormat="1" ht="12.75">
      <c r="E332" s="118"/>
      <c r="F332" s="140"/>
      <c r="G332" s="141"/>
      <c r="H332" s="142"/>
      <c r="J332" s="57"/>
    </row>
    <row r="333" spans="5:10" s="40" customFormat="1" ht="12.75">
      <c r="E333" s="118"/>
      <c r="F333" s="140"/>
      <c r="G333" s="141"/>
      <c r="H333" s="142"/>
      <c r="J333" s="57"/>
    </row>
    <row r="334" spans="5:10" s="40" customFormat="1" ht="12.75">
      <c r="E334" s="118"/>
      <c r="F334" s="140"/>
      <c r="G334" s="141"/>
      <c r="H334" s="142"/>
      <c r="J334" s="57"/>
    </row>
    <row r="335" spans="5:10" s="40" customFormat="1" ht="12.75">
      <c r="E335" s="118"/>
      <c r="F335" s="140"/>
      <c r="G335" s="141"/>
      <c r="H335" s="142"/>
      <c r="J335" s="57"/>
    </row>
    <row r="336" spans="5:10" s="40" customFormat="1" ht="12.75">
      <c r="E336" s="118"/>
      <c r="F336" s="140"/>
      <c r="G336" s="141"/>
      <c r="H336" s="142"/>
      <c r="J336" s="57"/>
    </row>
    <row r="337" spans="5:10" s="40" customFormat="1" ht="12.75">
      <c r="E337" s="118"/>
      <c r="F337" s="140"/>
      <c r="G337" s="141"/>
      <c r="H337" s="142"/>
      <c r="J337" s="57"/>
    </row>
    <row r="338" spans="5:10" s="40" customFormat="1" ht="12.75">
      <c r="E338" s="118"/>
      <c r="F338" s="140"/>
      <c r="G338" s="141"/>
      <c r="H338" s="142"/>
      <c r="J338" s="57"/>
    </row>
    <row r="339" spans="5:10" s="40" customFormat="1" ht="12.75">
      <c r="E339" s="118"/>
      <c r="F339" s="140"/>
      <c r="G339" s="141"/>
      <c r="H339" s="142"/>
      <c r="J339" s="57"/>
    </row>
    <row r="340" spans="5:10" s="40" customFormat="1" ht="12.75">
      <c r="E340" s="118"/>
      <c r="F340" s="140"/>
      <c r="G340" s="141"/>
      <c r="H340" s="142"/>
      <c r="J340" s="57"/>
    </row>
    <row r="341" spans="5:10" s="40" customFormat="1" ht="12.75">
      <c r="E341" s="118"/>
      <c r="F341" s="140"/>
      <c r="G341" s="141"/>
      <c r="H341" s="142"/>
      <c r="J341" s="57"/>
    </row>
    <row r="342" spans="5:10" s="40" customFormat="1" ht="12.75">
      <c r="E342" s="118"/>
      <c r="F342" s="140"/>
      <c r="G342" s="141"/>
      <c r="H342" s="142"/>
      <c r="J342" s="57"/>
    </row>
    <row r="343" spans="5:10" s="40" customFormat="1" ht="12.75">
      <c r="E343" s="118"/>
      <c r="F343" s="140"/>
      <c r="G343" s="141"/>
      <c r="H343" s="142"/>
      <c r="J343" s="57"/>
    </row>
    <row r="344" spans="5:10" s="40" customFormat="1" ht="12.75">
      <c r="E344" s="118"/>
      <c r="F344" s="140"/>
      <c r="G344" s="141"/>
      <c r="H344" s="142"/>
      <c r="J344" s="57"/>
    </row>
    <row r="345" spans="5:10" s="40" customFormat="1" ht="12.75">
      <c r="E345" s="118"/>
      <c r="F345" s="140"/>
      <c r="G345" s="141"/>
      <c r="H345" s="142"/>
      <c r="J345" s="57"/>
    </row>
    <row r="346" spans="5:10" s="40" customFormat="1" ht="12.75">
      <c r="E346" s="118"/>
      <c r="F346" s="140"/>
      <c r="G346" s="141"/>
      <c r="H346" s="142"/>
      <c r="J346" s="57"/>
    </row>
    <row r="347" spans="5:10" s="40" customFormat="1" ht="12.75">
      <c r="E347" s="118"/>
      <c r="F347" s="140"/>
      <c r="G347" s="141"/>
      <c r="H347" s="142"/>
      <c r="J347" s="57"/>
    </row>
    <row r="348" spans="5:10" s="40" customFormat="1" ht="12.75">
      <c r="E348" s="118"/>
      <c r="F348" s="140"/>
      <c r="G348" s="141"/>
      <c r="H348" s="142"/>
      <c r="J348" s="57"/>
    </row>
    <row r="349" spans="5:10" s="40" customFormat="1" ht="12.75">
      <c r="E349" s="118"/>
      <c r="F349" s="140"/>
      <c r="G349" s="141"/>
      <c r="H349" s="142"/>
      <c r="J349" s="57"/>
    </row>
    <row r="350" spans="5:10" s="40" customFormat="1" ht="12.75">
      <c r="E350" s="118"/>
      <c r="F350" s="140"/>
      <c r="G350" s="141"/>
      <c r="H350" s="142"/>
      <c r="J350" s="57"/>
    </row>
    <row r="351" spans="5:10" s="40" customFormat="1" ht="12.75">
      <c r="E351" s="118"/>
      <c r="F351" s="140"/>
      <c r="G351" s="141"/>
      <c r="H351" s="142"/>
      <c r="J351" s="57"/>
    </row>
    <row r="352" spans="5:10" s="40" customFormat="1" ht="12.75">
      <c r="E352" s="118"/>
      <c r="F352" s="140"/>
      <c r="G352" s="141"/>
      <c r="H352" s="142"/>
      <c r="J352" s="57"/>
    </row>
    <row r="353" spans="5:10" s="40" customFormat="1" ht="12.75">
      <c r="E353" s="118"/>
      <c r="F353" s="140"/>
      <c r="G353" s="141"/>
      <c r="H353" s="142"/>
      <c r="J353" s="57"/>
    </row>
    <row r="354" spans="5:10" s="40" customFormat="1" ht="12.75">
      <c r="E354" s="118"/>
      <c r="F354" s="140"/>
      <c r="G354" s="141"/>
      <c r="H354" s="142"/>
      <c r="J354" s="57"/>
    </row>
    <row r="355" spans="5:10" s="40" customFormat="1" ht="12.75">
      <c r="E355" s="118"/>
      <c r="F355" s="140"/>
      <c r="G355" s="141"/>
      <c r="H355" s="142"/>
      <c r="J355" s="57"/>
    </row>
    <row r="356" spans="5:10" s="40" customFormat="1" ht="12.75">
      <c r="E356" s="118"/>
      <c r="F356" s="140"/>
      <c r="G356" s="141"/>
      <c r="H356" s="142"/>
      <c r="J356" s="57"/>
    </row>
    <row r="357" spans="5:10" s="40" customFormat="1" ht="12.75">
      <c r="E357" s="118"/>
      <c r="F357" s="140"/>
      <c r="G357" s="141"/>
      <c r="H357" s="142"/>
      <c r="J357" s="57"/>
    </row>
    <row r="358" spans="5:10" s="40" customFormat="1" ht="12.75">
      <c r="E358" s="118"/>
      <c r="F358" s="140"/>
      <c r="G358" s="141"/>
      <c r="H358" s="142"/>
      <c r="J358" s="57"/>
    </row>
    <row r="359" spans="5:10" s="40" customFormat="1" ht="12.75">
      <c r="E359" s="118"/>
      <c r="F359" s="140"/>
      <c r="G359" s="141"/>
      <c r="H359" s="142"/>
      <c r="J359" s="57"/>
    </row>
    <row r="360" spans="5:10" s="40" customFormat="1" ht="12.75">
      <c r="E360" s="118"/>
      <c r="F360" s="140"/>
      <c r="G360" s="141"/>
      <c r="H360" s="142"/>
      <c r="J360" s="57"/>
    </row>
    <row r="361" spans="5:10" s="40" customFormat="1" ht="12.75">
      <c r="E361" s="118"/>
      <c r="F361" s="140"/>
      <c r="G361" s="141"/>
      <c r="H361" s="142"/>
      <c r="J361" s="57"/>
    </row>
    <row r="362" spans="5:10" s="40" customFormat="1" ht="12.75">
      <c r="E362" s="118"/>
      <c r="F362" s="140"/>
      <c r="G362" s="141"/>
      <c r="H362" s="142"/>
      <c r="J362" s="57"/>
    </row>
    <row r="363" spans="5:10" s="40" customFormat="1" ht="12.75">
      <c r="E363" s="118"/>
      <c r="F363" s="140"/>
      <c r="G363" s="141"/>
      <c r="H363" s="142"/>
      <c r="J363" s="57"/>
    </row>
    <row r="364" spans="5:10" s="40" customFormat="1" ht="12.75">
      <c r="E364" s="118"/>
      <c r="F364" s="140"/>
      <c r="G364" s="141"/>
      <c r="H364" s="142"/>
      <c r="J364" s="57"/>
    </row>
    <row r="365" spans="5:10" s="40" customFormat="1" ht="12.75">
      <c r="E365" s="118"/>
      <c r="F365" s="140"/>
      <c r="G365" s="141"/>
      <c r="H365" s="142"/>
      <c r="J365" s="57"/>
    </row>
    <row r="366" spans="5:10" s="40" customFormat="1" ht="12.75">
      <c r="E366" s="118"/>
      <c r="F366" s="140"/>
      <c r="G366" s="141"/>
      <c r="H366" s="142"/>
      <c r="J366" s="57"/>
    </row>
    <row r="367" spans="5:10" s="40" customFormat="1" ht="12.75">
      <c r="E367" s="118"/>
      <c r="F367" s="140"/>
      <c r="G367" s="141"/>
      <c r="H367" s="142"/>
      <c r="J367" s="57"/>
    </row>
    <row r="368" spans="5:10" s="40" customFormat="1" ht="12.75">
      <c r="E368" s="118"/>
      <c r="F368" s="140"/>
      <c r="G368" s="141"/>
      <c r="H368" s="142"/>
      <c r="J368" s="57"/>
    </row>
    <row r="369" spans="5:10" s="40" customFormat="1" ht="12.75">
      <c r="E369" s="118"/>
      <c r="F369" s="140"/>
      <c r="G369" s="141"/>
      <c r="H369" s="142"/>
      <c r="J369" s="57"/>
    </row>
    <row r="370" spans="5:10" s="40" customFormat="1" ht="12.75">
      <c r="E370" s="118"/>
      <c r="F370" s="140"/>
      <c r="G370" s="141"/>
      <c r="H370" s="142"/>
      <c r="J370" s="57"/>
    </row>
    <row r="371" spans="5:10" s="40" customFormat="1" ht="12.75">
      <c r="E371" s="118"/>
      <c r="F371" s="140"/>
      <c r="G371" s="141"/>
      <c r="H371" s="142"/>
      <c r="J371" s="57"/>
    </row>
    <row r="372" spans="5:10" s="40" customFormat="1" ht="12.75">
      <c r="E372" s="118"/>
      <c r="F372" s="140"/>
      <c r="G372" s="141"/>
      <c r="H372" s="142"/>
      <c r="J372" s="57"/>
    </row>
    <row r="373" spans="5:10" s="40" customFormat="1" ht="12.75">
      <c r="E373" s="118"/>
      <c r="F373" s="140"/>
      <c r="G373" s="141"/>
      <c r="H373" s="142"/>
      <c r="J373" s="57"/>
    </row>
    <row r="374" spans="5:10" s="40" customFormat="1" ht="12.75">
      <c r="E374" s="118"/>
      <c r="F374" s="140"/>
      <c r="G374" s="141"/>
      <c r="H374" s="142"/>
      <c r="J374" s="57"/>
    </row>
    <row r="375" spans="5:10" s="40" customFormat="1" ht="12.75">
      <c r="E375" s="118"/>
      <c r="F375" s="140"/>
      <c r="G375" s="141"/>
      <c r="H375" s="142"/>
      <c r="J375" s="57"/>
    </row>
    <row r="376" spans="5:10" s="40" customFormat="1" ht="12.75">
      <c r="E376" s="118"/>
      <c r="F376" s="140"/>
      <c r="G376" s="141"/>
      <c r="H376" s="142"/>
      <c r="J376" s="57"/>
    </row>
    <row r="377" spans="5:10" s="40" customFormat="1" ht="12.75">
      <c r="E377" s="118"/>
      <c r="F377" s="140"/>
      <c r="G377" s="141"/>
      <c r="H377" s="142"/>
      <c r="J377" s="57"/>
    </row>
    <row r="378" spans="5:10" s="40" customFormat="1" ht="12.75">
      <c r="E378" s="118"/>
      <c r="F378" s="140"/>
      <c r="G378" s="141"/>
      <c r="H378" s="142"/>
      <c r="J378" s="57"/>
    </row>
    <row r="379" spans="5:10" s="40" customFormat="1" ht="12.75">
      <c r="E379" s="118"/>
      <c r="F379" s="140"/>
      <c r="G379" s="141"/>
      <c r="H379" s="142"/>
      <c r="J379" s="57"/>
    </row>
    <row r="380" spans="5:10" s="40" customFormat="1" ht="12.75">
      <c r="E380" s="118"/>
      <c r="F380" s="140"/>
      <c r="G380" s="141"/>
      <c r="H380" s="142"/>
      <c r="J380" s="57"/>
    </row>
    <row r="381" spans="5:10" s="40" customFormat="1" ht="12.75">
      <c r="E381" s="118"/>
      <c r="F381" s="140"/>
      <c r="G381" s="141"/>
      <c r="H381" s="142"/>
      <c r="J381" s="57"/>
    </row>
    <row r="382" spans="5:10" s="40" customFormat="1" ht="12.75">
      <c r="E382" s="118"/>
      <c r="F382" s="140"/>
      <c r="G382" s="141"/>
      <c r="H382" s="142"/>
      <c r="J382" s="57"/>
    </row>
    <row r="383" spans="5:10" s="40" customFormat="1" ht="12.75">
      <c r="E383" s="118"/>
      <c r="F383" s="140"/>
      <c r="G383" s="141"/>
      <c r="H383" s="142"/>
      <c r="J383" s="57"/>
    </row>
  </sheetData>
  <mergeCells count="1">
    <mergeCell ref="I1:J1"/>
  </mergeCells>
  <printOptions/>
  <pageMargins left="0.25" right="0.25" top="0.75" bottom="0.75" header="0.3" footer="0.3"/>
  <pageSetup horizontalDpi="600" verticalDpi="600" orientation="portrait" scale="82" r:id="rId1"/>
  <headerFooter alignWithMargins="0">
    <oddHeader>&amp;C&amp;"Arial,Bold"Sample Salon 
Benchmark Profit &amp; Loss 
January - March 2022
</oddHeader>
  </headerFooter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Gibson</dc:creator>
  <cp:keywords/>
  <dc:description/>
  <cp:lastModifiedBy>Kim Jackson</cp:lastModifiedBy>
  <cp:lastPrinted>2020-01-14T18:30:25Z</cp:lastPrinted>
  <dcterms:created xsi:type="dcterms:W3CDTF">2013-07-15T14:54:44Z</dcterms:created>
  <dcterms:modified xsi:type="dcterms:W3CDTF">2022-06-16T18:38:12Z</dcterms:modified>
  <cp:category/>
  <cp:version/>
  <cp:contentType/>
  <cp:contentStatus/>
</cp:coreProperties>
</file>